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9" activeTab="11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липень" sheetId="7" r:id="rId7"/>
    <sheet name="серпень" sheetId="8" r:id="rId8"/>
    <sheet name="вересень" sheetId="9" r:id="rId9"/>
    <sheet name="жовтень" sheetId="10" r:id="rId10"/>
    <sheet name="листопад" sheetId="11" r:id="rId11"/>
    <sheet name="грудень" sheetId="12" r:id="rId12"/>
    <sheet name="з початку року" sheetId="13" r:id="rId13"/>
    <sheet name="уточнення планових показників" sheetId="14" r:id="rId14"/>
  </sheets>
  <externalReferences>
    <externalReference r:id="rId17"/>
    <externalReference r:id="rId18"/>
    <externalReference r:id="rId19"/>
  </externalReferences>
  <definedNames>
    <definedName name="_xlnm.Print_Area" localSheetId="12">'з початку року'!$A$1:$Q$45</definedName>
  </definedNames>
  <calcPr fullCalcOnLoad="1"/>
</workbook>
</file>

<file path=xl/sharedStrings.xml><?xml version="1.0" encoding="utf-8"?>
<sst xmlns="http://schemas.openxmlformats.org/spreadsheetml/2006/main" count="427" uniqueCount="129">
  <si>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</si>
  <si>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</si>
  <si>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</si>
  <si>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</si>
  <si>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</si>
  <si>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</si>
  <si>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</si>
  <si>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</si>
  <si>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</si>
  <si>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</si>
  <si>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</si>
  <si>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</si>
  <si>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</si>
  <si>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</si>
  <si>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</si>
  <si>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</si>
  <si>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</si>
  <si>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</si>
  <si>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</si>
  <si>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</si>
  <si>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</si>
  <si>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</si>
  <si>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</si>
  <si>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 xml:space="preserve">всього </t>
  </si>
  <si>
    <t xml:space="preserve"> </t>
  </si>
  <si>
    <t>факт</t>
  </si>
  <si>
    <t>відхилення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</si>
  <si>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</si>
  <si>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</si>
  <si>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</si>
  <si>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</si>
  <si>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</si>
  <si>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</si>
  <si>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</si>
  <si>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</si>
  <si>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</si>
  <si>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розміщено на депозит (тис.грн.)</t>
  </si>
  <si>
    <t xml:space="preserve">Залишок коштів  </t>
  </si>
  <si>
    <t>в тому числі:</t>
  </si>
  <si>
    <t>податки</t>
  </si>
  <si>
    <t>всього податків (доходи бюджету розвитку, тис.грн.)</t>
  </si>
  <si>
    <t>облігації</t>
  </si>
  <si>
    <t>Пайова участь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</si>
  <si>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</si>
  <si>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</si>
  <si>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податки -</t>
  </si>
  <si>
    <t>субвенції-</t>
  </si>
  <si>
    <t>випуск облігацій-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</si>
  <si>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</si>
  <si>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</si>
  <si>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2015 року</t>
  </si>
  <si>
    <t xml:space="preserve">Динаміка надходжень до бюджету розвитку за січень 2015 р. </t>
  </si>
  <si>
    <r>
      <t xml:space="preserve">станом на 01.02.2015р.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</si>
  <si>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2015 року</t>
  </si>
  <si>
    <t>Фактичні надходження (лютий)</t>
  </si>
  <si>
    <t xml:space="preserve">Динаміка надходжень до бюджету розвитку за лютий 2015 р. </t>
  </si>
  <si>
    <t>станом на 01.02.2015 р. (в умовах 2014р.)</t>
  </si>
  <si>
    <t>Акцизний податок</t>
  </si>
  <si>
    <t>Залучення з загального фонду</t>
  </si>
  <si>
    <t>Затверджений розпис доходів ЗФ на  2015 рік</t>
  </si>
  <si>
    <t>00.00.2015</t>
  </si>
  <si>
    <t>Екологічний податок</t>
  </si>
  <si>
    <r>
      <t xml:space="preserve">надходження від </t>
    </r>
    <r>
      <rPr>
        <b/>
        <sz val="10"/>
        <rFont val="Times New Roman"/>
        <family val="1"/>
      </rPr>
      <t xml:space="preserve">продажу землі </t>
    </r>
    <r>
      <rPr>
        <sz val="10"/>
        <rFont val="Times New Roman"/>
        <family val="1"/>
      </rPr>
      <t>(тис.грн.)</t>
    </r>
  </si>
  <si>
    <r>
      <t xml:space="preserve">надходження від </t>
    </r>
    <r>
      <rPr>
        <b/>
        <sz val="10"/>
        <rFont val="Times New Roman"/>
        <family val="1"/>
      </rPr>
      <t>приватизації майна</t>
    </r>
    <r>
      <rPr>
        <sz val="10"/>
        <rFont val="Times New Roman"/>
        <family val="1"/>
      </rPr>
      <t xml:space="preserve"> (тис.грн.)</t>
    </r>
  </si>
  <si>
    <r>
      <t>пайова участь</t>
    </r>
    <r>
      <rPr>
        <sz val="10"/>
        <rFont val="Times New Roman"/>
        <family val="1"/>
      </rPr>
      <t xml:space="preserve"> у розвитку інфраструктури м. Черкаси (тис.грн.)</t>
    </r>
  </si>
  <si>
    <r>
      <t xml:space="preserve">станом на 01.03.2015р.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</si>
  <si>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2015 року</t>
  </si>
  <si>
    <t>Фактичні надходження (березень)</t>
  </si>
  <si>
    <t>станом на 01.03.2015 р.  ( в умовах 2015р.)</t>
  </si>
  <si>
    <t xml:space="preserve">Динаміка надходжень до бюджету розвитку за березень 2015 р. </t>
  </si>
  <si>
    <t>субвенція-</t>
  </si>
  <si>
    <t>УТОЧНЕНИЙ ПЛАН НА  2015 рік</t>
  </si>
  <si>
    <t>Уточнений розпис доходів</t>
  </si>
  <si>
    <t>субвенції</t>
  </si>
  <si>
    <t xml:space="preserve">станом на 01.04.2015 р. </t>
  </si>
  <si>
    <r>
      <t xml:space="preserve">станом на 01.04.2015р.           </t>
    </r>
    <r>
      <rPr>
        <sz val="10"/>
        <rFont val="Arial Cyr"/>
        <family val="0"/>
      </rPr>
      <t xml:space="preserve">  ( тис.грн.)</t>
    </r>
  </si>
  <si>
    <r>
      <t>Уточнений п</t>
    </r>
    <r>
      <rPr>
        <b/>
        <u val="single"/>
        <sz val="10"/>
        <rFont val="Times New Roman"/>
        <family val="1"/>
      </rPr>
      <t xml:space="preserve">рогноз </t>
    </r>
    <r>
      <rPr>
        <sz val="10"/>
        <rFont val="Times New Roman"/>
        <family val="1"/>
      </rPr>
      <t xml:space="preserve">надходжень </t>
    </r>
  </si>
  <si>
    <t>Динаміка надходжень податків та неподаткових платежів за квітень 2015 року</t>
  </si>
  <si>
    <t>Фактичні надходження (квітень)</t>
  </si>
  <si>
    <t xml:space="preserve">Динаміка надходжень до бюджету розвитку за квітень 2015 р. </t>
  </si>
  <si>
    <r>
      <t xml:space="preserve">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</si>
  <si>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01.05.2015 р. </t>
  </si>
  <si>
    <r>
      <t xml:space="preserve">станом на 01.05.2015р.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</si>
  <si>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2015 року</t>
  </si>
  <si>
    <t>Фактичні надходження (травень)</t>
  </si>
  <si>
    <t xml:space="preserve">Динаміка надходжень до бюджету розвитку за травень 2015 р. </t>
  </si>
  <si>
    <r>
      <t xml:space="preserve">Уточнений прогноз </t>
    </r>
    <r>
      <rPr>
        <sz val="10"/>
        <rFont val="Times New Roman"/>
        <family val="1"/>
      </rPr>
      <t xml:space="preserve">надходжень </t>
    </r>
  </si>
  <si>
    <t xml:space="preserve">станом на 01.06.2015 р. </t>
  </si>
  <si>
    <r>
      <t xml:space="preserve">станом на 01.06.2015р.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</si>
  <si>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2015 року</t>
  </si>
  <si>
    <t xml:space="preserve">Динаміка надходжень до бюджету розвитку за червень 2015 р. </t>
  </si>
  <si>
    <t>Фактичні надходження (червень)</t>
  </si>
  <si>
    <t xml:space="preserve">станом на 01.07.2015 р. </t>
  </si>
  <si>
    <r>
      <t xml:space="preserve">станом на 01.07.2015р.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</si>
  <si>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липень 2015 року</t>
  </si>
  <si>
    <t>Фактичні надходження (липень)</t>
  </si>
  <si>
    <t xml:space="preserve">Динаміка надходжень до бюджету розвитку за липень 2015 р. </t>
  </si>
  <si>
    <t xml:space="preserve">станом на 01.08.2015 р. </t>
  </si>
  <si>
    <r>
      <t xml:space="preserve">станом на 01.08.2015р.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</si>
  <si>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серпень 2015 року</t>
  </si>
  <si>
    <t>Фактичні надходження (серпень)</t>
  </si>
  <si>
    <t xml:space="preserve">Динаміка надходжень до бюджету розвитку за серпень 2015 р. </t>
  </si>
  <si>
    <t xml:space="preserve">станом на 01.09.2015 р. </t>
  </si>
  <si>
    <r>
      <t xml:space="preserve">станом на 01.09.2015р.           </t>
    </r>
    <r>
      <rPr>
        <sz val="10"/>
        <rFont val="Arial Cyr"/>
        <family val="0"/>
      </rPr>
      <t xml:space="preserve">  ( тис.грн.)</t>
    </r>
  </si>
  <si>
    <t>Фактичні надходження (вересень)</t>
  </si>
  <si>
    <t>Динаміка надходжень податків та неподаткових платежів за вересень 2015 року</t>
  </si>
  <si>
    <t xml:space="preserve">Динаміка надходжень до бюджету розвитку за вересень 2015 р. </t>
  </si>
  <si>
    <t>Аналіз планових показників надходжень до загального фонду міського бюджету  2015 рік</t>
  </si>
  <si>
    <t xml:space="preserve">станом на 01.10.2015 р. </t>
  </si>
  <si>
    <r>
      <t xml:space="preserve">станом на 01.10.2015р.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</si>
  <si>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жовтень 2015 року</t>
  </si>
  <si>
    <t>Фактичні надходження (жовтень)</t>
  </si>
  <si>
    <t xml:space="preserve">Динаміка надходжень до бюджету розвитку за жовтень 2015 р. </t>
  </si>
  <si>
    <t xml:space="preserve">станом на 01.11. 2015 р. </t>
  </si>
  <si>
    <r>
      <t xml:space="preserve">станом на 01.11.2015р.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</si>
  <si>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листопад 2015 року</t>
  </si>
  <si>
    <t>Фактичні надходження (листопад)</t>
  </si>
  <si>
    <t xml:space="preserve">Динаміка надходжень до бюджету розвитку за листопад 2015 р. </t>
  </si>
  <si>
    <r>
      <t xml:space="preserve">станом на 01.12.2015р.           </t>
    </r>
    <r>
      <rPr>
        <sz val="10"/>
        <rFont val="Arial Cyr"/>
        <family val="0"/>
      </rPr>
      <t xml:space="preserve">  ( тис.грн.)</t>
    </r>
  </si>
  <si>
    <t xml:space="preserve">станом на 01.12. 2015 р. </t>
  </si>
  <si>
    <t>Динаміка надходжень податків та неподаткових платежів за грудень 2015 року</t>
  </si>
  <si>
    <t>Фактичні надходження (грудень)</t>
  </si>
  <si>
    <t xml:space="preserve">Динаміка надходжень до бюджету розвитку за грудень 2015 р. </t>
  </si>
  <si>
    <t>план на  2015р.</t>
  </si>
  <si>
    <t xml:space="preserve">станом на 09.12. 2015 р. </t>
  </si>
  <si>
    <r>
      <t xml:space="preserve">станом на 09.12.2015р.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</si>
  <si>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09.12.2015р.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</si>
  <si>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09.12.2015</t>
    </r>
    <r>
      <rPr>
        <sz val="10"/>
        <rFont val="Times New Roman"/>
        <family val="1"/>
      </rPr>
      <t xml:space="preserve"> (тис.грн.)</t>
    </r>
  </si>
  <si>
    <t>Зміни до  шомісячного розпису доходів станом на 09.12.2015р.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</si>
</sst>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9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  <font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3" xfId="0" applyNumberFormat="1" applyFont="1" applyFill="1" applyBorder="1" applyAlignment="1">
      <alignment horizontal="center"/>
    </xf>
    <xf numFmtId="180" fontId="11" fillId="0" borderId="14" xfId="0" applyNumberFormat="1" applyFont="1" applyBorder="1" applyAlignment="1">
      <alignment/>
    </xf>
    <xf numFmtId="184" fontId="11" fillId="0" borderId="15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3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185" fontId="12" fillId="0" borderId="20" xfId="0" applyNumberFormat="1" applyFont="1" applyBorder="1" applyAlignment="1">
      <alignment/>
    </xf>
    <xf numFmtId="14" fontId="19" fillId="0" borderId="21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22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4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3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3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4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5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1" fillId="0" borderId="14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0" fontId="2" fillId="0" borderId="29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0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6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1" fillId="0" borderId="22" xfId="0" applyNumberFormat="1" applyFont="1" applyBorder="1" applyAlignment="1">
      <alignment horizontal="center" vertical="center"/>
    </xf>
    <xf numFmtId="0" fontId="0" fillId="0" borderId="22" xfId="0" applyBorder="1" applyAlignment="1">
      <alignment wrapText="1"/>
    </xf>
    <xf numFmtId="185" fontId="0" fillId="0" borderId="0" xfId="0" applyNumberFormat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185" fontId="68" fillId="0" borderId="27" xfId="0" applyNumberFormat="1" applyFont="1" applyBorder="1" applyAlignment="1">
      <alignment/>
    </xf>
    <xf numFmtId="185" fontId="26" fillId="0" borderId="0" xfId="0" applyNumberFormat="1" applyFont="1" applyAlignment="1">
      <alignment/>
    </xf>
    <xf numFmtId="185" fontId="68" fillId="0" borderId="30" xfId="0" applyNumberFormat="1" applyFont="1" applyBorder="1" applyAlignment="1">
      <alignment/>
    </xf>
    <xf numFmtId="185" fontId="11" fillId="0" borderId="14" xfId="0" applyNumberFormat="1" applyFont="1" applyFill="1" applyBorder="1" applyAlignment="1">
      <alignment/>
    </xf>
    <xf numFmtId="180" fontId="11" fillId="0" borderId="14" xfId="0" applyNumberFormat="1" applyFont="1" applyFill="1" applyBorder="1" applyAlignment="1">
      <alignment/>
    </xf>
    <xf numFmtId="185" fontId="2" fillId="0" borderId="29" xfId="0" applyNumberFormat="1" applyFont="1" applyFill="1" applyBorder="1" applyAlignment="1">
      <alignment/>
    </xf>
    <xf numFmtId="185" fontId="2" fillId="0" borderId="12" xfId="0" applyNumberFormat="1" applyFont="1" applyBorder="1" applyAlignment="1">
      <alignment/>
    </xf>
    <xf numFmtId="185" fontId="67" fillId="0" borderId="10" xfId="0" applyNumberFormat="1" applyFont="1" applyBorder="1" applyAlignment="1">
      <alignment horizontal="center" vertical="center" wrapText="1"/>
    </xf>
    <xf numFmtId="185" fontId="12" fillId="0" borderId="31" xfId="0" applyNumberFormat="1" applyFont="1" applyBorder="1" applyAlignment="1">
      <alignment/>
    </xf>
    <xf numFmtId="185" fontId="12" fillId="0" borderId="31" xfId="0" applyNumberFormat="1" applyFont="1" applyFill="1" applyBorder="1" applyAlignment="1">
      <alignment/>
    </xf>
    <xf numFmtId="185" fontId="12" fillId="0" borderId="28" xfId="0" applyNumberFormat="1" applyFont="1" applyFill="1" applyBorder="1" applyAlignment="1">
      <alignment/>
    </xf>
    <xf numFmtId="9" fontId="2" fillId="0" borderId="32" xfId="57" applyFont="1" applyBorder="1" applyAlignment="1">
      <alignment/>
    </xf>
    <xf numFmtId="185" fontId="7" fillId="0" borderId="33" xfId="0" applyNumberFormat="1" applyFont="1" applyBorder="1" applyAlignment="1">
      <alignment horizontal="center"/>
    </xf>
    <xf numFmtId="185" fontId="12" fillId="0" borderId="26" xfId="0" applyNumberFormat="1" applyFont="1" applyBorder="1" applyAlignment="1">
      <alignment horizontal="center"/>
    </xf>
    <xf numFmtId="185" fontId="12" fillId="0" borderId="27" xfId="0" applyNumberFormat="1" applyFont="1" applyBorder="1" applyAlignment="1">
      <alignment horizont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 wrapText="1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7" fillId="0" borderId="35" xfId="0" applyFont="1" applyBorder="1" applyAlignment="1">
      <alignment horizontal="center"/>
    </xf>
    <xf numFmtId="0" fontId="16" fillId="0" borderId="35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7" fillId="0" borderId="36" xfId="0" applyFont="1" applyBorder="1" applyAlignment="1">
      <alignment horizontal="center" wrapText="1"/>
    </xf>
    <xf numFmtId="0" fontId="7" fillId="0" borderId="37" xfId="0" applyFont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4" fillId="0" borderId="39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185" fontId="12" fillId="0" borderId="43" xfId="0" applyNumberFormat="1" applyFont="1" applyBorder="1" applyAlignment="1">
      <alignment horizontal="center"/>
    </xf>
    <xf numFmtId="185" fontId="12" fillId="0" borderId="44" xfId="0" applyNumberFormat="1" applyFont="1" applyBorder="1" applyAlignment="1">
      <alignment horizontal="center"/>
    </xf>
    <xf numFmtId="185" fontId="7" fillId="0" borderId="45" xfId="0" applyNumberFormat="1" applyFont="1" applyBorder="1" applyAlignment="1">
      <alignment horizontal="center"/>
    </xf>
    <xf numFmtId="185" fontId="7" fillId="0" borderId="46" xfId="0" applyNumberFormat="1" applyFont="1" applyBorder="1" applyAlignment="1">
      <alignment horizontal="center"/>
    </xf>
    <xf numFmtId="185" fontId="12" fillId="0" borderId="47" xfId="0" applyNumberFormat="1" applyFont="1" applyBorder="1" applyAlignment="1">
      <alignment horizontal="center"/>
    </xf>
    <xf numFmtId="185" fontId="12" fillId="0" borderId="48" xfId="0" applyNumberFormat="1" applyFont="1" applyBorder="1" applyAlignment="1">
      <alignment horizontal="center"/>
    </xf>
    <xf numFmtId="185" fontId="12" fillId="0" borderId="26" xfId="0" applyNumberFormat="1" applyFont="1" applyFill="1" applyBorder="1" applyAlignment="1">
      <alignment horizontal="center"/>
    </xf>
    <xf numFmtId="185" fontId="12" fillId="0" borderId="27" xfId="0" applyNumberFormat="1" applyFont="1" applyFill="1" applyBorder="1" applyAlignment="1">
      <alignment horizontal="center"/>
    </xf>
    <xf numFmtId="185" fontId="7" fillId="0" borderId="49" xfId="0" applyNumberFormat="1" applyFont="1" applyBorder="1" applyAlignment="1">
      <alignment horizontal="center"/>
    </xf>
    <xf numFmtId="185" fontId="7" fillId="0" borderId="50" xfId="0" applyNumberFormat="1" applyFont="1" applyBorder="1" applyAlignment="1">
      <alignment horizontal="center"/>
    </xf>
    <xf numFmtId="185" fontId="12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2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53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5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56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externalLink" Target="externalLinks/externalLink2.xml" /><Relationship Id="rId19" Type="http://schemas.openxmlformats.org/officeDocument/2006/relationships/externalLink" Target="externalLinks/externalLink3.xml" /><Relationship Id="rId2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jpeg" /><Relationship Id="rId2" Type="http://schemas.openxmlformats.org/officeDocument/2006/relationships/image" Target="../media/image20.jpeg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image" Target="../media/image21.jpeg" /><Relationship Id="rId2" Type="http://schemas.openxmlformats.org/officeDocument/2006/relationships/image" Target="../media/image22.jpeg" /></Relationships>
</file>

<file path=xl/charts/_rels/chart12.xml.rels><?xml version="1.0" encoding="utf-8" standalone="yes"?><Relationships xmlns="http://schemas.openxmlformats.org/package/2006/relationships"><Relationship Id="rId1" Type="http://schemas.openxmlformats.org/officeDocument/2006/relationships/image" Target="../media/image23.jpeg" /><Relationship Id="rId2" Type="http://schemas.openxmlformats.org/officeDocument/2006/relationships/image" Target="../media/image24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image" Target="../media/image13.jpeg" /><Relationship Id="rId2" Type="http://schemas.openxmlformats.org/officeDocument/2006/relationships/image" Target="../media/image14.jpeg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jpeg" /><Relationship Id="rId2" Type="http://schemas.openxmlformats.org/officeDocument/2006/relationships/image" Target="../media/image16.jpe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7.jpeg" /><Relationship Id="rId2" Type="http://schemas.openxmlformats.org/officeDocument/2006/relationships/image" Target="../media/image18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8"/>
          <c:w val="0.9805"/>
          <c:h val="0.890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41595910"/>
        <c:axId val="38818871"/>
      </c:lineChart>
      <c:catAx>
        <c:axId val="415959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18871"/>
        <c:crosses val="autoZero"/>
        <c:auto val="0"/>
        <c:lblOffset val="100"/>
        <c:tickLblSkip val="1"/>
        <c:noMultiLvlLbl val="0"/>
      </c:catAx>
      <c:valAx>
        <c:axId val="3881887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5959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жовтень!$A$4:$A$24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жовтень!$M$4:$M$24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314560"/>
        <c:axId val="38831041"/>
      </c:lineChart>
      <c:catAx>
        <c:axId val="431456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831041"/>
        <c:crosses val="autoZero"/>
        <c:auto val="0"/>
        <c:lblOffset val="100"/>
        <c:tickLblSkip val="1"/>
        <c:noMultiLvlLbl val="0"/>
      </c:catAx>
      <c:valAx>
        <c:axId val="38831041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31456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75"/>
          <c:w val="0.98225"/>
          <c:h val="0.862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листопад!$L$4:$L$24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листопад!$O$4:$O$24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листопад!$A$4:$A$24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листопад!$M$4:$M$24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13935050"/>
        <c:axId val="58306587"/>
      </c:lineChart>
      <c:catAx>
        <c:axId val="1393505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306587"/>
        <c:crosses val="autoZero"/>
        <c:auto val="0"/>
        <c:lblOffset val="100"/>
        <c:tickLblSkip val="1"/>
        <c:noMultiLvlLbl val="0"/>
      </c:catAx>
      <c:valAx>
        <c:axId val="5830658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93505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485"/>
          <c:w val="0.98225"/>
          <c:h val="0.862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грудень!$L$4:$L$9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грудень!$O$4:$O$26</c:f>
              <c:numCache/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грудень!$A$4:$A$26</c:f>
              <c:strCache/>
            </c:strRef>
          </c:cat>
          <c:val>
            <c:numRef>
              <c:f>грудень!$M$4:$M$26</c:f>
              <c:numCache/>
            </c:numRef>
          </c:val>
          <c:smooth val="1"/>
        </c:ser>
        <c:marker val="1"/>
        <c:axId val="54997236"/>
        <c:axId val="25213077"/>
      </c:lineChart>
      <c:catAx>
        <c:axId val="5499723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213077"/>
        <c:crosses val="autoZero"/>
        <c:auto val="0"/>
        <c:lblOffset val="100"/>
        <c:tickLblSkip val="1"/>
        <c:noMultiLvlLbl val="0"/>
      </c:catAx>
      <c:valAx>
        <c:axId val="25213077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99723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75"/>
          <c:y val="0.931"/>
          <c:w val="0.6805"/>
          <c:h val="0.0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Надходження доходів до загального фонду станом на 
09.12.2015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"/>
          <c:y val="0.1665"/>
          <c:w val="0.955"/>
          <c:h val="0.833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  2015 рік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5591102"/>
        <c:axId val="28993327"/>
      </c:bar3DChart>
      <c:catAx>
        <c:axId val="25591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28993327"/>
        <c:crosses val="autoZero"/>
        <c:auto val="1"/>
        <c:lblOffset val="100"/>
        <c:tickLblSkip val="1"/>
        <c:noMultiLvlLbl val="0"/>
      </c:catAx>
      <c:valAx>
        <c:axId val="28993327"/>
        <c:scaling>
          <c:orientation val="minMax"/>
          <c:max val="32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591102"/>
        <c:crossesAt val="1"/>
        <c:crossBetween val="between"/>
        <c:dispUnits/>
        <c:majorUnit val="20000"/>
        <c:minorUnit val="2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"/>
          <c:y val="0.55925"/>
          <c:w val="0.078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535"/>
          <c:w val="0.7467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59613352"/>
        <c:axId val="66758121"/>
      </c:barChart>
      <c:catAx>
        <c:axId val="596133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758121"/>
        <c:crosses val="autoZero"/>
        <c:auto val="1"/>
        <c:lblOffset val="100"/>
        <c:tickLblSkip val="1"/>
        <c:noMultiLvlLbl val="0"/>
      </c:catAx>
      <c:valAx>
        <c:axId val="66758121"/>
        <c:scaling>
          <c:orientation val="minMax"/>
          <c:max val="25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613352"/>
        <c:crossesAt val="1"/>
        <c:crossBetween val="between"/>
        <c:dispUnits/>
        <c:majorUnit val="500"/>
        <c:minorUnit val="2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1375"/>
          <c:y val="0.2535"/>
          <c:w val="0.186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пайової участі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3952178"/>
        <c:axId val="38698691"/>
      </c:barChart>
      <c:catAx>
        <c:axId val="639521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8698691"/>
        <c:crosses val="autoZero"/>
        <c:auto val="1"/>
        <c:lblOffset val="100"/>
        <c:tickLblSkip val="1"/>
        <c:noMultiLvlLbl val="0"/>
      </c:catAx>
      <c:valAx>
        <c:axId val="38698691"/>
        <c:scaling>
          <c:orientation val="minMax"/>
          <c:max val="3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952178"/>
        <c:crossesAt val="1"/>
        <c:crossBetween val="between"/>
        <c:dispUnits/>
        <c:majorUnit val="500"/>
        <c:min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697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продаж землі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205"/>
          <c:w val="0.64725"/>
          <c:h val="0.76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року'!$B$29</c:f>
              <c:strCache>
                <c:ptCount val="1"/>
                <c:pt idx="0">
                  <c:v>план на  2015р.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року'!$B$30</c:f>
              <c:numCache/>
            </c:numRef>
          </c:val>
        </c:ser>
        <c:ser>
          <c:idx val="1"/>
          <c:order val="1"/>
          <c:tx>
            <c:strRef>
              <c:f>'з початку року'!$C$29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року'!$C$30</c:f>
              <c:numCache/>
            </c:numRef>
          </c:val>
        </c:ser>
        <c:axId val="12743900"/>
        <c:axId val="47586237"/>
      </c:barChart>
      <c:catAx>
        <c:axId val="12743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586237"/>
        <c:crossesAt val="0"/>
        <c:auto val="1"/>
        <c:lblOffset val="100"/>
        <c:tickLblSkip val="1"/>
        <c:noMultiLvlLbl val="0"/>
      </c:catAx>
      <c:valAx>
        <c:axId val="47586237"/>
        <c:scaling>
          <c:orientation val="minMax"/>
          <c:max val="18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43900"/>
        <c:crossesAt val="1"/>
        <c:crossBetween val="between"/>
        <c:dispUnits/>
        <c:majorUnit val="3000"/>
        <c:minorUnit val="3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3675"/>
          <c:w val="0.19875"/>
          <c:h val="0.44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3825520"/>
        <c:axId val="57320817"/>
      </c:lineChart>
      <c:catAx>
        <c:axId val="1382552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20817"/>
        <c:crosses val="autoZero"/>
        <c:auto val="0"/>
        <c:lblOffset val="100"/>
        <c:tickLblSkip val="1"/>
        <c:noMultiLvlLbl val="0"/>
      </c:catAx>
      <c:valAx>
        <c:axId val="57320817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382552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985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березень!$M$4:$M$24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6125306"/>
        <c:axId val="12474571"/>
      </c:lineChart>
      <c:catAx>
        <c:axId val="4612530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2474571"/>
        <c:crosses val="autoZero"/>
        <c:auto val="0"/>
        <c:lblOffset val="100"/>
        <c:tickLblSkip val="1"/>
        <c:noMultiLvlLbl val="0"/>
      </c:catAx>
      <c:valAx>
        <c:axId val="1247457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612530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квітень!$L$4:$L$24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квітень!$O$4:$O$24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45162276"/>
        <c:axId val="3807301"/>
      </c:lineChart>
      <c:catAx>
        <c:axId val="4516227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7301"/>
        <c:crosses val="autoZero"/>
        <c:auto val="0"/>
        <c:lblOffset val="100"/>
        <c:tickLblSkip val="1"/>
        <c:noMultiLvlLbl val="0"/>
      </c:catAx>
      <c:valAx>
        <c:axId val="3807301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516227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травень!$L$4:$L$21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травень!$O$4:$O$21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травень!$A$4:$A$21</c:f>
              <c:str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strCache>
            </c:strRef>
          </c:cat>
          <c:val>
            <c:numRef>
              <c:f>травень!$M$4:$M$21</c:f>
              <c:numCach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smooth val="1"/>
        </c:ser>
        <c:marker val="1"/>
        <c:axId val="34265710"/>
        <c:axId val="39955935"/>
      </c:lineChart>
      <c:catAx>
        <c:axId val="3426571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955935"/>
        <c:crosses val="autoZero"/>
        <c:auto val="0"/>
        <c:lblOffset val="100"/>
        <c:tickLblSkip val="1"/>
        <c:noMultiLvlLbl val="0"/>
      </c:catAx>
      <c:valAx>
        <c:axId val="39955935"/>
        <c:scaling>
          <c:orientation val="minMax"/>
          <c:max val="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426571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червень!$M$4:$M$23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24059096"/>
        <c:axId val="15205273"/>
      </c:lineChart>
      <c:catAx>
        <c:axId val="2405909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205273"/>
        <c:crosses val="autoZero"/>
        <c:auto val="0"/>
        <c:lblOffset val="100"/>
        <c:tickLblSkip val="1"/>
        <c:noMultiLvlLbl val="0"/>
      </c:catAx>
      <c:valAx>
        <c:axId val="15205273"/>
        <c:scaling>
          <c:orientation val="minMax"/>
          <c:max val="9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405909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49"/>
          <c:w val="0.98175"/>
          <c:h val="0.89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липень!$L$4:$L$26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липень!$O$4:$O$26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липень!$A$4:$A$26</c:f>
              <c:str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strCache>
            </c:strRef>
          </c:cat>
          <c:val>
            <c:numRef>
              <c:f>липень!$M$4:$M$26</c:f>
              <c:numCache>
                <c:ptCount val="2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  <c:smooth val="1"/>
        </c:ser>
        <c:marker val="1"/>
        <c:axId val="2629730"/>
        <c:axId val="23667571"/>
      </c:lineChart>
      <c:catAx>
        <c:axId val="262973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667571"/>
        <c:crosses val="autoZero"/>
        <c:auto val="0"/>
        <c:lblOffset val="100"/>
        <c:tickLblSkip val="1"/>
        <c:noMultiLvlLbl val="0"/>
      </c:catAx>
      <c:valAx>
        <c:axId val="23667571"/>
        <c:scaling>
          <c:orientation val="minMax"/>
          <c:max val="7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2973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3475"/>
          <c:w val="0.680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05675"/>
          <c:w val="0.9817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серпень!$L$4:$L$23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серпень!$O$4:$O$23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серпень!$A$4:$A$23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серпень!$M$4:$M$23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11681548"/>
        <c:axId val="38025069"/>
      </c:lineChart>
      <c:catAx>
        <c:axId val="116815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025069"/>
        <c:crosses val="autoZero"/>
        <c:auto val="0"/>
        <c:lblOffset val="100"/>
        <c:tickLblSkip val="1"/>
        <c:noMultiLvlLbl val="0"/>
      </c:catAx>
      <c:valAx>
        <c:axId val="38025069"/>
        <c:scaling>
          <c:orientation val="minMax"/>
          <c:max val="8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681548"/>
        <c:crossesAt val="1"/>
        <c:crossBetween val="midCat"/>
        <c:dispUnits/>
        <c:majorUnit val="10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3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5"/>
          <c:y val="0.05675"/>
          <c:w val="0.9815"/>
          <c:h val="0.8772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вересень!$L$4:$L$25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вересень!$O$4:$O$25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вересень!$A$4:$A$25</c:f>
              <c:str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strCache>
            </c:strRef>
          </c:cat>
          <c:val>
            <c:numRef>
              <c:f>вересень!$M$4:$M$25</c:f>
              <c:numCache>
                <c:ptCount val="2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</c:numCache>
            </c:numRef>
          </c:val>
          <c:smooth val="1"/>
        </c:ser>
        <c:marker val="1"/>
        <c:axId val="6681302"/>
        <c:axId val="60131719"/>
      </c:lineChart>
      <c:catAx>
        <c:axId val="6681302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131719"/>
        <c:crosses val="autoZero"/>
        <c:auto val="0"/>
        <c:lblOffset val="100"/>
        <c:tickLblSkip val="1"/>
        <c:noMultiLvlLbl val="0"/>
      </c:catAx>
      <c:valAx>
        <c:axId val="60131719"/>
        <c:scaling>
          <c:orientation val="minMax"/>
          <c:max val="7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81302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20175"/>
          <c:y val="0.92325"/>
          <c:w val="0.6805"/>
          <c:h val="0.07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Relationship Id="rId4" Type="http://schemas.openxmlformats.org/officeDocument/2006/relationships/chart" Target="/xl/charts/chart16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48</xdr:row>
      <xdr:rowOff>133350</xdr:rowOff>
    </xdr:to>
    <xdr:graphicFrame>
      <xdr:nvGraphicFramePr>
        <xdr:cNvPr id="1" name="Chart 1"/>
        <xdr:cNvGraphicFramePr/>
      </xdr:nvGraphicFramePr>
      <xdr:xfrm>
        <a:off x="0" y="4886325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50</xdr:row>
      <xdr:rowOff>133350</xdr:rowOff>
    </xdr:to>
    <xdr:graphicFrame>
      <xdr:nvGraphicFramePr>
        <xdr:cNvPr id="1" name="Chart 1"/>
        <xdr:cNvGraphicFramePr/>
      </xdr:nvGraphicFramePr>
      <xdr:xfrm>
        <a:off x="0" y="5200650"/>
        <a:ext cx="97345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106150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924550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на 
 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2015р.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172325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09.12.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2015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934075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609 655,1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172325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668 372,4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86750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
    2015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91650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- 15 251,0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876800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Уточнений план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на грудень 2015р.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848225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33 043,3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382125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грудень
 2015р.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315325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+ 58 717,3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467850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6467475"/>
        <a:ext cx="3600450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933825" y="646747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105775" y="6477000"/>
        <a:ext cx="3600450" cy="16954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14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22</xdr:row>
      <xdr:rowOff>95250</xdr:rowOff>
    </xdr:from>
    <xdr:to>
      <xdr:col>14</xdr:col>
      <xdr:colOff>0</xdr:colOff>
      <xdr:row>43</xdr:row>
      <xdr:rowOff>0</xdr:rowOff>
    </xdr:to>
    <xdr:graphicFrame>
      <xdr:nvGraphicFramePr>
        <xdr:cNvPr id="1" name="Chart 1"/>
        <xdr:cNvGraphicFramePr/>
      </xdr:nvGraphicFramePr>
      <xdr:xfrm>
        <a:off x="0" y="440055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27</xdr:row>
      <xdr:rowOff>95250</xdr:rowOff>
    </xdr:from>
    <xdr:to>
      <xdr:col>14</xdr:col>
      <xdr:colOff>0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0" y="5210175"/>
        <a:ext cx="973455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14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95250</xdr:rowOff>
    </xdr:from>
    <xdr:to>
      <xdr:col>14</xdr:col>
      <xdr:colOff>0</xdr:colOff>
      <xdr:row>47</xdr:row>
      <xdr:rowOff>0</xdr:rowOff>
    </xdr:to>
    <xdr:graphicFrame>
      <xdr:nvGraphicFramePr>
        <xdr:cNvPr id="1" name="Chart 1"/>
        <xdr:cNvGraphicFramePr/>
      </xdr:nvGraphicFramePr>
      <xdr:xfrm>
        <a:off x="0" y="5048250"/>
        <a:ext cx="973455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1c\Users\Dohod\Dohod3\&#1074;&#1080;&#1082;&#1086;&#1085;&#1072;&#1085;&#1085;&#1103;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65;&#1086;&#1076;&#1077;&#1085;&#1085;&#1110;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83">
          <cell r="D83">
            <v>0.24</v>
          </cell>
        </row>
      </sheetData>
      <sheetData sheetId="2">
        <row r="83">
          <cell r="D83">
            <v>257.30632</v>
          </cell>
        </row>
      </sheetData>
      <sheetData sheetId="3">
        <row r="83">
          <cell r="D83">
            <v>1507.10082</v>
          </cell>
        </row>
      </sheetData>
      <sheetData sheetId="4">
        <row r="83">
          <cell r="D83">
            <v>2162.07</v>
          </cell>
        </row>
      </sheetData>
      <sheetData sheetId="5">
        <row r="81">
          <cell r="I81">
            <v>8909.73221</v>
          </cell>
        </row>
        <row r="82">
          <cell r="I82">
            <v>0</v>
          </cell>
        </row>
        <row r="83">
          <cell r="D83">
            <v>24842.96012</v>
          </cell>
          <cell r="I83">
            <v>15933.22791</v>
          </cell>
        </row>
      </sheetData>
      <sheetData sheetId="6">
        <row r="81">
          <cell r="I81">
            <v>8909.73221</v>
          </cell>
        </row>
        <row r="82">
          <cell r="I82">
            <v>0</v>
          </cell>
        </row>
        <row r="83">
          <cell r="D83">
            <v>152943.93305000002</v>
          </cell>
          <cell r="I83">
            <v>144034.20084</v>
          </cell>
        </row>
      </sheetData>
      <sheetData sheetId="7">
        <row r="81">
          <cell r="I81">
            <v>8909.73221</v>
          </cell>
        </row>
        <row r="82">
          <cell r="I82">
            <v>0</v>
          </cell>
        </row>
        <row r="83">
          <cell r="D83">
            <v>153606.78</v>
          </cell>
          <cell r="I83">
            <v>144697.05</v>
          </cell>
        </row>
      </sheetData>
      <sheetData sheetId="8">
        <row r="106">
          <cell r="I106">
            <v>8909.73221</v>
          </cell>
        </row>
        <row r="107">
          <cell r="I107">
            <v>0</v>
          </cell>
        </row>
        <row r="108">
          <cell r="D108">
            <v>154856.06924</v>
          </cell>
          <cell r="I108">
            <v>145946.33703</v>
          </cell>
        </row>
      </sheetData>
      <sheetData sheetId="10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138305.95627000002</v>
          </cell>
          <cell r="I109">
            <v>129396.23</v>
          </cell>
        </row>
      </sheetData>
      <sheetData sheetId="12">
        <row r="139">
          <cell r="I139">
            <v>8909.733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132375.63</v>
          </cell>
          <cell r="I142">
            <v>123465.893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квітень"/>
      <sheetName val="березень"/>
      <sheetName val="лютий"/>
      <sheetName val="січень-2"/>
      <sheetName val="січень "/>
    </sheetNames>
    <sheetDataSet>
      <sheetData sheetId="1">
        <row r="107">
          <cell r="I107">
            <v>8909.73221</v>
          </cell>
        </row>
        <row r="108">
          <cell r="I108">
            <v>0</v>
          </cell>
        </row>
        <row r="109">
          <cell r="D109">
            <v>147433.23977000001</v>
          </cell>
          <cell r="I109">
            <v>138523.50756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80000"/>
      <sheetName val="ЧКТЕ"/>
      <sheetName val="210811"/>
      <sheetName val="трансф"/>
      <sheetName val="розв-2"/>
      <sheetName val="розв"/>
      <sheetName val="240603-2"/>
      <sheetName val="240603"/>
      <sheetName val="210805"/>
      <sheetName val="220804-2"/>
      <sheetName val="5250-сф"/>
      <sheetName val="220804"/>
      <sheetName val="очік на кредит"/>
      <sheetName val="очік-03"/>
      <sheetName val="депозит"/>
      <sheetName val="надх"/>
      <sheetName val="залишки  (2)"/>
      <sheetName val="грудень"/>
      <sheetName val="листопад"/>
      <sheetName val="жовтень"/>
      <sheetName val="вересень"/>
      <sheetName val="серпень"/>
      <sheetName val="липень"/>
      <sheetName val="червень "/>
      <sheetName val="травень"/>
      <sheetName val="квітень"/>
      <sheetName val="березень"/>
      <sheetName val="лютий"/>
      <sheetName val="січень"/>
      <sheetName val="уточнення"/>
      <sheetName val="контр.показ. Мінф"/>
      <sheetName val="кредити"/>
      <sheetName val="повер ПДФО"/>
      <sheetName val="зал. на 01.01.2014"/>
      <sheetName val="зал. на 01.01.2013"/>
      <sheetName val="2111 з 2003р"/>
      <sheetName val="найбільші платники"/>
      <sheetName val="5011"/>
      <sheetName val="2111"/>
      <sheetName val="2105"/>
      <sheetName val="пайова 2013-2015 10 міс"/>
      <sheetName val="земля"/>
      <sheetName val="Фонтан Сіті"/>
    </sheetNames>
    <sheetDataSet>
      <sheetData sheetId="16">
        <row r="6">
          <cell r="K6">
            <v>114408535.62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6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I23" sqref="I23"/>
    </sheetView>
  </sheetViews>
  <sheetFormatPr defaultColWidth="9.00390625" defaultRowHeight="12.75"/>
  <cols>
    <col min="1" max="1" width="7.625" style="0" customWidth="1"/>
    <col min="2" max="3" width="9.125" style="20" customWidth="1"/>
    <col min="9" max="9" width="8.375" style="20" customWidth="1"/>
    <col min="10" max="10" width="11.75390625" style="20" customWidth="1"/>
    <col min="11" max="11" width="10.00390625" style="20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25" t="s">
        <v>50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7"/>
      <c r="M1" s="1"/>
      <c r="N1" s="128" t="s">
        <v>51</v>
      </c>
      <c r="O1" s="129"/>
      <c r="P1" s="129"/>
      <c r="Q1" s="129"/>
      <c r="R1" s="129"/>
      <c r="S1" s="130"/>
    </row>
    <row r="2" spans="1:19" ht="16.5" thickBot="1">
      <c r="A2" s="131" t="s">
        <v>56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3"/>
      <c r="M2" s="1"/>
      <c r="N2" s="134" t="s">
        <v>52</v>
      </c>
      <c r="O2" s="135"/>
      <c r="P2" s="135"/>
      <c r="Q2" s="135"/>
      <c r="R2" s="135"/>
      <c r="S2" s="136"/>
    </row>
    <row r="3" spans="1:19" ht="51.75" thickBot="1">
      <c r="A3" s="31" t="s">
        <v>0</v>
      </c>
      <c r="B3" s="40" t="s">
        <v>1</v>
      </c>
      <c r="C3" s="40" t="s">
        <v>2</v>
      </c>
      <c r="D3" s="27" t="s">
        <v>34</v>
      </c>
      <c r="E3" s="27" t="s">
        <v>35</v>
      </c>
      <c r="F3" s="27" t="s">
        <v>4</v>
      </c>
      <c r="G3" s="27" t="s">
        <v>5</v>
      </c>
      <c r="H3" s="27" t="s">
        <v>6</v>
      </c>
      <c r="I3" s="40" t="s">
        <v>7</v>
      </c>
      <c r="J3" s="40" t="s">
        <v>43</v>
      </c>
      <c r="K3" s="40" t="s">
        <v>44</v>
      </c>
      <c r="L3" s="32" t="s">
        <v>8</v>
      </c>
      <c r="M3" s="1"/>
      <c r="N3" s="28" t="s">
        <v>27</v>
      </c>
      <c r="O3" s="29" t="s">
        <v>28</v>
      </c>
      <c r="P3" s="33" t="s">
        <v>3</v>
      </c>
      <c r="Q3" s="33" t="s">
        <v>42</v>
      </c>
      <c r="R3" s="33" t="s">
        <v>48</v>
      </c>
      <c r="S3" s="30" t="s">
        <v>29</v>
      </c>
    </row>
    <row r="4" spans="1:19" ht="12.75">
      <c r="A4" s="12">
        <v>42009</v>
      </c>
      <c r="B4" s="41"/>
      <c r="C4" s="76"/>
      <c r="D4" s="3"/>
      <c r="E4" s="3"/>
      <c r="F4" s="3"/>
      <c r="G4" s="3"/>
      <c r="H4" s="3"/>
      <c r="I4" s="41">
        <f aca="true" t="shared" si="0" ref="I4:I23">J4-B4-C4-D4-E4-F4-G4-H4</f>
        <v>0</v>
      </c>
      <c r="J4" s="41">
        <v>0</v>
      </c>
      <c r="K4" s="41">
        <v>0</v>
      </c>
      <c r="L4" s="4" t="e">
        <f aca="true" t="shared" si="1" ref="L4:L24">J4/K4</f>
        <v>#DIV/0!</v>
      </c>
      <c r="M4" s="2">
        <f>AVERAGE(J4:J23)</f>
        <v>1805.6425000000004</v>
      </c>
      <c r="N4" s="43">
        <v>0</v>
      </c>
      <c r="O4" s="44">
        <v>0</v>
      </c>
      <c r="P4" s="45">
        <v>0</v>
      </c>
      <c r="Q4" s="45">
        <v>0</v>
      </c>
      <c r="R4" s="45">
        <v>0</v>
      </c>
      <c r="S4" s="34">
        <f>N4+O4+Q4+P4+R4</f>
        <v>0</v>
      </c>
    </row>
    <row r="5" spans="1:19" ht="12.75">
      <c r="A5" s="12">
        <v>42010</v>
      </c>
      <c r="B5" s="41">
        <v>5654.3</v>
      </c>
      <c r="C5" s="76">
        <v>167</v>
      </c>
      <c r="D5" s="3">
        <v>0</v>
      </c>
      <c r="E5" s="3">
        <v>0.9</v>
      </c>
      <c r="F5" s="3">
        <v>27.1</v>
      </c>
      <c r="G5" s="3">
        <v>0</v>
      </c>
      <c r="H5" s="3">
        <v>55.7</v>
      </c>
      <c r="I5" s="41">
        <f t="shared" si="0"/>
        <v>2.1999999999996263</v>
      </c>
      <c r="J5" s="41">
        <v>5907.2</v>
      </c>
      <c r="K5" s="41">
        <v>5900</v>
      </c>
      <c r="L5" s="4">
        <f t="shared" si="1"/>
        <v>1.0012203389830507</v>
      </c>
      <c r="M5" s="2">
        <v>1805.6</v>
      </c>
      <c r="N5" s="46">
        <v>0</v>
      </c>
      <c r="O5" s="47">
        <v>0</v>
      </c>
      <c r="P5" s="48">
        <v>249.3</v>
      </c>
      <c r="Q5" s="48">
        <v>0</v>
      </c>
      <c r="R5" s="45">
        <v>1.1</v>
      </c>
      <c r="S5" s="34">
        <f aca="true" t="shared" si="2" ref="S5:S23">N5+O5+Q5+P5+R5</f>
        <v>250.4</v>
      </c>
    </row>
    <row r="6" spans="1:19" ht="12.75">
      <c r="A6" s="12">
        <v>42012</v>
      </c>
      <c r="B6" s="41">
        <v>585.5</v>
      </c>
      <c r="C6" s="76">
        <v>107.8</v>
      </c>
      <c r="D6" s="3">
        <v>0</v>
      </c>
      <c r="E6" s="3">
        <v>0.4</v>
      </c>
      <c r="F6" s="3">
        <v>19</v>
      </c>
      <c r="G6" s="3">
        <v>0</v>
      </c>
      <c r="H6" s="3">
        <v>2.3</v>
      </c>
      <c r="I6" s="41">
        <f t="shared" si="0"/>
        <v>5.299999999999959</v>
      </c>
      <c r="J6" s="41">
        <v>720.3</v>
      </c>
      <c r="K6" s="41">
        <v>700</v>
      </c>
      <c r="L6" s="4">
        <f t="shared" si="1"/>
        <v>1.029</v>
      </c>
      <c r="M6" s="2">
        <v>1805.6</v>
      </c>
      <c r="N6" s="49">
        <v>0</v>
      </c>
      <c r="O6" s="50">
        <v>0</v>
      </c>
      <c r="P6" s="51">
        <v>288</v>
      </c>
      <c r="Q6" s="51">
        <v>0</v>
      </c>
      <c r="R6" s="82">
        <v>0.1</v>
      </c>
      <c r="S6" s="34">
        <f t="shared" si="2"/>
        <v>288.1</v>
      </c>
    </row>
    <row r="7" spans="1:19" ht="12.75">
      <c r="A7" s="12">
        <v>42013</v>
      </c>
      <c r="B7" s="41">
        <v>315.1</v>
      </c>
      <c r="C7" s="76">
        <v>47</v>
      </c>
      <c r="D7" s="3">
        <v>11</v>
      </c>
      <c r="E7" s="3">
        <v>0.1</v>
      </c>
      <c r="F7" s="3">
        <v>11.9</v>
      </c>
      <c r="G7" s="3">
        <v>687.3</v>
      </c>
      <c r="H7" s="3">
        <v>16.7</v>
      </c>
      <c r="I7" s="41">
        <f t="shared" si="0"/>
        <v>15.350000000000069</v>
      </c>
      <c r="J7" s="41">
        <v>1104.45</v>
      </c>
      <c r="K7" s="41">
        <v>750</v>
      </c>
      <c r="L7" s="4">
        <f t="shared" si="1"/>
        <v>1.4726000000000001</v>
      </c>
      <c r="M7" s="2">
        <v>1805.6</v>
      </c>
      <c r="N7" s="46">
        <v>0</v>
      </c>
      <c r="O7" s="47">
        <v>0</v>
      </c>
      <c r="P7" s="48">
        <v>221.8</v>
      </c>
      <c r="Q7" s="48">
        <v>0</v>
      </c>
      <c r="R7" s="45">
        <v>0.1</v>
      </c>
      <c r="S7" s="34">
        <f t="shared" si="2"/>
        <v>221.9</v>
      </c>
    </row>
    <row r="8" spans="1:19" ht="12.75">
      <c r="A8" s="12">
        <v>42016</v>
      </c>
      <c r="B8" s="41">
        <v>611.2</v>
      </c>
      <c r="C8" s="76">
        <v>81.6</v>
      </c>
      <c r="D8" s="3">
        <v>0</v>
      </c>
      <c r="E8" s="3">
        <v>0.2</v>
      </c>
      <c r="F8" s="3">
        <v>45</v>
      </c>
      <c r="G8" s="3">
        <v>0</v>
      </c>
      <c r="H8" s="3">
        <v>23.2</v>
      </c>
      <c r="I8" s="41">
        <f t="shared" si="0"/>
        <v>6.799999999999958</v>
      </c>
      <c r="J8" s="41">
        <v>768</v>
      </c>
      <c r="K8" s="41">
        <v>820</v>
      </c>
      <c r="L8" s="4">
        <f t="shared" si="1"/>
        <v>0.9365853658536586</v>
      </c>
      <c r="M8" s="2">
        <v>1805.6</v>
      </c>
      <c r="N8" s="46">
        <v>0</v>
      </c>
      <c r="O8" s="47">
        <v>0</v>
      </c>
      <c r="P8" s="48">
        <v>554.5</v>
      </c>
      <c r="Q8" s="48">
        <v>11.9</v>
      </c>
      <c r="R8" s="45">
        <v>0</v>
      </c>
      <c r="S8" s="34">
        <f t="shared" si="2"/>
        <v>566.4</v>
      </c>
    </row>
    <row r="9" spans="1:19" ht="12.75">
      <c r="A9" s="12">
        <v>42017</v>
      </c>
      <c r="B9" s="41">
        <v>806.3</v>
      </c>
      <c r="C9" s="76">
        <v>103.5</v>
      </c>
      <c r="D9" s="3">
        <v>-78</v>
      </c>
      <c r="E9" s="3">
        <v>3.8</v>
      </c>
      <c r="F9" s="3">
        <v>27</v>
      </c>
      <c r="G9" s="3">
        <v>0</v>
      </c>
      <c r="H9" s="3">
        <v>3.1</v>
      </c>
      <c r="I9" s="41">
        <f t="shared" si="0"/>
        <v>22.750000000000092</v>
      </c>
      <c r="J9" s="41">
        <v>888.45</v>
      </c>
      <c r="K9" s="41">
        <v>690</v>
      </c>
      <c r="L9" s="4">
        <f t="shared" si="1"/>
        <v>1.287608695652174</v>
      </c>
      <c r="M9" s="2">
        <v>1805.6</v>
      </c>
      <c r="N9" s="46">
        <v>3</v>
      </c>
      <c r="O9" s="47">
        <v>0</v>
      </c>
      <c r="P9" s="48">
        <v>471.8</v>
      </c>
      <c r="Q9" s="48">
        <v>0</v>
      </c>
      <c r="R9" s="45">
        <v>0.2</v>
      </c>
      <c r="S9" s="34">
        <f t="shared" si="2"/>
        <v>475</v>
      </c>
    </row>
    <row r="10" spans="1:19" ht="12.75">
      <c r="A10" s="12">
        <v>42018</v>
      </c>
      <c r="B10" s="41">
        <v>350.3</v>
      </c>
      <c r="C10" s="76">
        <v>65.9</v>
      </c>
      <c r="D10" s="3">
        <v>-39.9</v>
      </c>
      <c r="E10" s="3">
        <v>2.1</v>
      </c>
      <c r="F10" s="3">
        <v>25</v>
      </c>
      <c r="G10" s="3">
        <v>0</v>
      </c>
      <c r="H10" s="3">
        <v>2</v>
      </c>
      <c r="I10" s="78">
        <f t="shared" si="0"/>
        <v>7.499999999999957</v>
      </c>
      <c r="J10" s="41">
        <v>412.9</v>
      </c>
      <c r="K10" s="55">
        <v>1100</v>
      </c>
      <c r="L10" s="4">
        <f t="shared" si="1"/>
        <v>0.37536363636363634</v>
      </c>
      <c r="M10" s="2">
        <v>1805.6</v>
      </c>
      <c r="N10" s="46">
        <v>0</v>
      </c>
      <c r="O10" s="47">
        <v>0</v>
      </c>
      <c r="P10" s="48">
        <v>472.2</v>
      </c>
      <c r="Q10" s="48">
        <v>0</v>
      </c>
      <c r="R10" s="45">
        <v>0.3</v>
      </c>
      <c r="S10" s="34">
        <f t="shared" si="2"/>
        <v>472.5</v>
      </c>
    </row>
    <row r="11" spans="1:19" ht="12.75">
      <c r="A11" s="12">
        <v>42019</v>
      </c>
      <c r="B11" s="41">
        <v>1127.5</v>
      </c>
      <c r="C11" s="76">
        <v>92.2</v>
      </c>
      <c r="D11" s="3">
        <v>-11.7</v>
      </c>
      <c r="E11" s="3">
        <v>0.7</v>
      </c>
      <c r="F11" s="3">
        <v>6.3</v>
      </c>
      <c r="G11" s="3">
        <v>0</v>
      </c>
      <c r="H11" s="3">
        <v>6.4</v>
      </c>
      <c r="I11" s="78">
        <f t="shared" si="0"/>
        <v>3.8999999999999506</v>
      </c>
      <c r="J11" s="41">
        <v>1225.3</v>
      </c>
      <c r="K11" s="41">
        <v>1500</v>
      </c>
      <c r="L11" s="4">
        <f t="shared" si="1"/>
        <v>0.8168666666666666</v>
      </c>
      <c r="M11" s="2">
        <v>1805.6</v>
      </c>
      <c r="N11" s="46">
        <v>0</v>
      </c>
      <c r="O11" s="47">
        <v>0</v>
      </c>
      <c r="P11" s="48">
        <v>443.8</v>
      </c>
      <c r="Q11" s="48">
        <v>0</v>
      </c>
      <c r="R11" s="45">
        <v>0.6</v>
      </c>
      <c r="S11" s="34">
        <f t="shared" si="2"/>
        <v>444.40000000000003</v>
      </c>
    </row>
    <row r="12" spans="1:19" ht="12.75">
      <c r="A12" s="12">
        <v>42020</v>
      </c>
      <c r="B12" s="41">
        <v>1433.6</v>
      </c>
      <c r="C12" s="76">
        <v>138.9</v>
      </c>
      <c r="D12" s="3">
        <v>0</v>
      </c>
      <c r="E12" s="3">
        <v>4.9</v>
      </c>
      <c r="F12" s="3">
        <v>3.9</v>
      </c>
      <c r="G12" s="3">
        <v>0</v>
      </c>
      <c r="H12" s="3">
        <v>4.2</v>
      </c>
      <c r="I12" s="78">
        <f t="shared" si="0"/>
        <v>9.20000000000013</v>
      </c>
      <c r="J12" s="41">
        <v>1594.7</v>
      </c>
      <c r="K12" s="41">
        <v>1300</v>
      </c>
      <c r="L12" s="4">
        <f t="shared" si="1"/>
        <v>1.2266923076923077</v>
      </c>
      <c r="M12" s="2">
        <v>1805.6</v>
      </c>
      <c r="N12" s="46">
        <v>0</v>
      </c>
      <c r="O12" s="47">
        <v>0</v>
      </c>
      <c r="P12" s="48">
        <v>682</v>
      </c>
      <c r="Q12" s="48">
        <v>0</v>
      </c>
      <c r="R12" s="45">
        <v>0.9</v>
      </c>
      <c r="S12" s="34">
        <f t="shared" si="2"/>
        <v>682.9</v>
      </c>
    </row>
    <row r="13" spans="1:19" ht="12.75">
      <c r="A13" s="12">
        <v>42021</v>
      </c>
      <c r="B13" s="41">
        <v>558.5</v>
      </c>
      <c r="C13" s="76">
        <v>20.2</v>
      </c>
      <c r="D13" s="3">
        <v>0</v>
      </c>
      <c r="E13" s="3">
        <v>1</v>
      </c>
      <c r="F13" s="3">
        <v>0</v>
      </c>
      <c r="G13" s="3">
        <v>0.4</v>
      </c>
      <c r="H13" s="3">
        <v>0.4</v>
      </c>
      <c r="I13" s="78">
        <f t="shared" si="0"/>
        <v>1.0000000000000009</v>
      </c>
      <c r="J13" s="41">
        <v>581.5</v>
      </c>
      <c r="K13" s="41">
        <v>850</v>
      </c>
      <c r="L13" s="4">
        <f t="shared" si="1"/>
        <v>0.6841176470588235</v>
      </c>
      <c r="M13" s="2">
        <v>1805.6</v>
      </c>
      <c r="N13" s="46">
        <v>0</v>
      </c>
      <c r="O13" s="47">
        <v>0</v>
      </c>
      <c r="P13" s="48">
        <v>159.8</v>
      </c>
      <c r="Q13" s="48">
        <v>0</v>
      </c>
      <c r="R13" s="45">
        <v>0.2</v>
      </c>
      <c r="S13" s="34">
        <f t="shared" si="2"/>
        <v>160</v>
      </c>
    </row>
    <row r="14" spans="1:19" ht="12.75">
      <c r="A14" s="12">
        <v>42023</v>
      </c>
      <c r="B14" s="41">
        <v>1233.2</v>
      </c>
      <c r="C14" s="76">
        <v>106.1</v>
      </c>
      <c r="D14" s="3">
        <v>0</v>
      </c>
      <c r="E14" s="3">
        <v>0.6</v>
      </c>
      <c r="F14" s="3">
        <v>0.4</v>
      </c>
      <c r="G14" s="3">
        <v>0</v>
      </c>
      <c r="H14" s="3">
        <v>3</v>
      </c>
      <c r="I14" s="78">
        <f t="shared" si="0"/>
        <v>4.5299999999998875</v>
      </c>
      <c r="J14" s="41">
        <v>1347.83</v>
      </c>
      <c r="K14" s="41">
        <v>1800</v>
      </c>
      <c r="L14" s="4">
        <f t="shared" si="1"/>
        <v>0.7487944444444444</v>
      </c>
      <c r="M14" s="2">
        <v>1805.6</v>
      </c>
      <c r="N14" s="46">
        <v>59.9</v>
      </c>
      <c r="O14" s="52">
        <v>0</v>
      </c>
      <c r="P14" s="53">
        <v>628.1</v>
      </c>
      <c r="Q14" s="48">
        <v>0</v>
      </c>
      <c r="R14" s="45">
        <v>0.3</v>
      </c>
      <c r="S14" s="34">
        <f t="shared" si="2"/>
        <v>688.3</v>
      </c>
    </row>
    <row r="15" spans="1:19" ht="12.75">
      <c r="A15" s="12">
        <v>42024</v>
      </c>
      <c r="B15" s="41">
        <v>1757.1</v>
      </c>
      <c r="C15" s="76">
        <v>166.8</v>
      </c>
      <c r="D15" s="3">
        <v>-96.3</v>
      </c>
      <c r="E15" s="3">
        <v>5.9</v>
      </c>
      <c r="F15" s="3">
        <v>1</v>
      </c>
      <c r="G15" s="3">
        <v>0</v>
      </c>
      <c r="H15" s="3">
        <v>0.9</v>
      </c>
      <c r="I15" s="78">
        <f>J15-B15-C15-D15-E15-F15-G15-H15</f>
        <v>3.0000000000001674</v>
      </c>
      <c r="J15" s="41">
        <v>1838.4</v>
      </c>
      <c r="K15" s="41">
        <v>1600</v>
      </c>
      <c r="L15" s="4">
        <f t="shared" si="1"/>
        <v>1.149</v>
      </c>
      <c r="M15" s="2">
        <v>1805.6</v>
      </c>
      <c r="N15" s="46">
        <v>0</v>
      </c>
      <c r="O15" s="52">
        <v>0</v>
      </c>
      <c r="P15" s="53">
        <v>565</v>
      </c>
      <c r="Q15" s="48">
        <v>-34.9</v>
      </c>
      <c r="R15" s="45">
        <v>1.2</v>
      </c>
      <c r="S15" s="34">
        <f t="shared" si="2"/>
        <v>531.3000000000001</v>
      </c>
    </row>
    <row r="16" spans="1:19" ht="12.75">
      <c r="A16" s="12">
        <v>42025</v>
      </c>
      <c r="B16" s="47">
        <v>1705.4</v>
      </c>
      <c r="C16" s="68">
        <v>117.6</v>
      </c>
      <c r="D16" s="75">
        <v>-82.5</v>
      </c>
      <c r="E16" s="75">
        <v>5.4</v>
      </c>
      <c r="F16" s="75">
        <v>-0.1</v>
      </c>
      <c r="G16" s="75">
        <v>0</v>
      </c>
      <c r="H16" s="75">
        <f>18.3-12.1</f>
        <v>6.200000000000001</v>
      </c>
      <c r="I16" s="68">
        <f>J16-B16-C16-D16-E16-F16-G16-H16</f>
        <v>12.699999999999962</v>
      </c>
      <c r="J16" s="47">
        <v>1764.7</v>
      </c>
      <c r="K16" s="55">
        <v>2500</v>
      </c>
      <c r="L16" s="4">
        <f>J15/K16</f>
        <v>0.73536</v>
      </c>
      <c r="M16" s="2">
        <v>1805.6</v>
      </c>
      <c r="N16" s="46">
        <v>62.5</v>
      </c>
      <c r="O16" s="52">
        <v>0</v>
      </c>
      <c r="P16" s="53">
        <v>256</v>
      </c>
      <c r="Q16" s="48">
        <v>0</v>
      </c>
      <c r="R16" s="45">
        <v>0.7</v>
      </c>
      <c r="S16" s="34">
        <f t="shared" si="2"/>
        <v>319.2</v>
      </c>
    </row>
    <row r="17" spans="1:19" ht="12.75">
      <c r="A17" s="12">
        <v>42026</v>
      </c>
      <c r="B17" s="41">
        <v>2067.3</v>
      </c>
      <c r="C17" s="76">
        <v>144.2</v>
      </c>
      <c r="D17" s="3">
        <v>-79.9</v>
      </c>
      <c r="E17" s="3">
        <v>3.6</v>
      </c>
      <c r="F17" s="3">
        <v>-5.1</v>
      </c>
      <c r="G17" s="3">
        <v>0</v>
      </c>
      <c r="H17" s="3">
        <v>6.7</v>
      </c>
      <c r="I17" s="78">
        <f t="shared" si="0"/>
        <v>2.6399999999998895</v>
      </c>
      <c r="J17" s="41">
        <v>2139.44</v>
      </c>
      <c r="K17" s="55">
        <f>2200+260</f>
        <v>2460</v>
      </c>
      <c r="L17" s="4">
        <f t="shared" si="1"/>
        <v>0.8696910569105691</v>
      </c>
      <c r="M17" s="2">
        <v>1805.6</v>
      </c>
      <c r="N17" s="46">
        <v>0</v>
      </c>
      <c r="O17" s="52">
        <v>0</v>
      </c>
      <c r="P17" s="53">
        <v>372.7</v>
      </c>
      <c r="Q17" s="48">
        <v>0</v>
      </c>
      <c r="R17" s="45">
        <v>0.6</v>
      </c>
      <c r="S17" s="34">
        <f t="shared" si="2"/>
        <v>373.3</v>
      </c>
    </row>
    <row r="18" spans="1:19" ht="12.75">
      <c r="A18" s="12">
        <v>42027</v>
      </c>
      <c r="B18" s="41">
        <v>2250.9</v>
      </c>
      <c r="C18" s="76">
        <v>334.4</v>
      </c>
      <c r="D18" s="3">
        <v>-241.3</v>
      </c>
      <c r="E18" s="3">
        <v>2.7</v>
      </c>
      <c r="F18" s="3">
        <v>0.1</v>
      </c>
      <c r="G18" s="3">
        <v>2</v>
      </c>
      <c r="H18" s="3">
        <v>0.3</v>
      </c>
      <c r="I18" s="78">
        <f t="shared" si="0"/>
        <v>2.5999999999997616</v>
      </c>
      <c r="J18" s="41">
        <v>2351.7</v>
      </c>
      <c r="K18" s="41">
        <v>2300</v>
      </c>
      <c r="L18" s="4">
        <f t="shared" si="1"/>
        <v>1.022478260869565</v>
      </c>
      <c r="M18" s="2">
        <v>1805.6</v>
      </c>
      <c r="N18" s="46">
        <v>0</v>
      </c>
      <c r="O18" s="52">
        <v>0</v>
      </c>
      <c r="P18" s="53">
        <v>448.7</v>
      </c>
      <c r="Q18" s="48">
        <v>0</v>
      </c>
      <c r="R18" s="45">
        <v>2.7</v>
      </c>
      <c r="S18" s="34">
        <f t="shared" si="2"/>
        <v>451.4</v>
      </c>
    </row>
    <row r="19" spans="1:19" ht="12.75">
      <c r="A19" s="12">
        <v>42030</v>
      </c>
      <c r="B19" s="41">
        <v>381.7</v>
      </c>
      <c r="C19" s="76">
        <v>395.2</v>
      </c>
      <c r="D19" s="3">
        <v>0</v>
      </c>
      <c r="E19" s="3">
        <v>2.2</v>
      </c>
      <c r="F19" s="3">
        <v>2</v>
      </c>
      <c r="G19" s="3">
        <v>0</v>
      </c>
      <c r="H19" s="3">
        <v>7.9</v>
      </c>
      <c r="I19" s="78">
        <f t="shared" si="0"/>
        <v>0.03999999999998671</v>
      </c>
      <c r="J19" s="41">
        <v>789.04</v>
      </c>
      <c r="K19" s="41">
        <v>1600</v>
      </c>
      <c r="L19" s="4">
        <f t="shared" si="1"/>
        <v>0.49315</v>
      </c>
      <c r="M19" s="2">
        <v>1805.6</v>
      </c>
      <c r="N19" s="46">
        <v>0</v>
      </c>
      <c r="O19" s="52">
        <v>0</v>
      </c>
      <c r="P19" s="53">
        <f>556.8+1.3</f>
        <v>558.0999999999999</v>
      </c>
      <c r="Q19" s="48">
        <v>0</v>
      </c>
      <c r="R19" s="45">
        <v>38.7</v>
      </c>
      <c r="S19" s="34">
        <f t="shared" si="2"/>
        <v>596.8</v>
      </c>
    </row>
    <row r="20" spans="1:19" ht="12.75">
      <c r="A20" s="12">
        <v>42031</v>
      </c>
      <c r="B20" s="41">
        <v>788.4</v>
      </c>
      <c r="C20" s="76">
        <v>587.9</v>
      </c>
      <c r="D20" s="3">
        <v>10.2</v>
      </c>
      <c r="E20" s="3">
        <v>6</v>
      </c>
      <c r="F20" s="3">
        <v>0</v>
      </c>
      <c r="G20" s="3">
        <v>0</v>
      </c>
      <c r="H20" s="3">
        <v>11.9</v>
      </c>
      <c r="I20" s="78">
        <f t="shared" si="0"/>
        <v>1.6400000000000095</v>
      </c>
      <c r="J20" s="41">
        <v>1406.04</v>
      </c>
      <c r="K20" s="41">
        <v>1100</v>
      </c>
      <c r="L20" s="4">
        <f t="shared" si="1"/>
        <v>1.2782181818181817</v>
      </c>
      <c r="M20" s="2">
        <v>1805.6</v>
      </c>
      <c r="N20" s="46">
        <v>0</v>
      </c>
      <c r="O20" s="52">
        <v>0</v>
      </c>
      <c r="P20" s="53">
        <v>361.1</v>
      </c>
      <c r="Q20" s="48">
        <v>7</v>
      </c>
      <c r="R20" s="45">
        <v>1.5</v>
      </c>
      <c r="S20" s="34">
        <f t="shared" si="2"/>
        <v>369.6</v>
      </c>
    </row>
    <row r="21" spans="1:19" ht="12.75">
      <c r="A21" s="12">
        <v>42032</v>
      </c>
      <c r="B21" s="41">
        <v>2085.5</v>
      </c>
      <c r="C21" s="76">
        <v>745.4</v>
      </c>
      <c r="D21" s="3">
        <v>0</v>
      </c>
      <c r="E21" s="3">
        <v>3</v>
      </c>
      <c r="F21" s="3">
        <v>0</v>
      </c>
      <c r="G21" s="3">
        <v>1</v>
      </c>
      <c r="H21" s="3">
        <v>11.9</v>
      </c>
      <c r="I21" s="78">
        <f t="shared" si="0"/>
        <v>-8.700000000000069</v>
      </c>
      <c r="J21" s="41">
        <v>2838.1</v>
      </c>
      <c r="K21" s="41">
        <v>1400</v>
      </c>
      <c r="L21" s="4">
        <f t="shared" si="1"/>
        <v>2.027214285714286</v>
      </c>
      <c r="M21" s="2">
        <v>1805.6</v>
      </c>
      <c r="N21" s="46">
        <v>114.9</v>
      </c>
      <c r="O21" s="52">
        <v>0</v>
      </c>
      <c r="P21" s="53">
        <v>474.7</v>
      </c>
      <c r="Q21" s="48">
        <v>0</v>
      </c>
      <c r="R21" s="45">
        <v>17.2</v>
      </c>
      <c r="S21" s="34">
        <f t="shared" si="2"/>
        <v>606.8000000000001</v>
      </c>
    </row>
    <row r="22" spans="1:19" ht="12.75">
      <c r="A22" s="12">
        <v>42033</v>
      </c>
      <c r="B22" s="41">
        <v>1510.4</v>
      </c>
      <c r="C22" s="77">
        <v>1370.9</v>
      </c>
      <c r="D22" s="7">
        <v>0.1</v>
      </c>
      <c r="E22" s="7">
        <v>5</v>
      </c>
      <c r="F22" s="7">
        <v>0.5</v>
      </c>
      <c r="G22" s="7">
        <v>0</v>
      </c>
      <c r="H22" s="7">
        <f>7.7-0.8</f>
        <v>6.9</v>
      </c>
      <c r="I22" s="78">
        <f t="shared" si="0"/>
        <v>2.699999999999818</v>
      </c>
      <c r="J22" s="41">
        <v>2896.5</v>
      </c>
      <c r="K22" s="41">
        <v>3100</v>
      </c>
      <c r="L22" s="4">
        <f t="shared" si="1"/>
        <v>0.9343548387096774</v>
      </c>
      <c r="M22" s="2">
        <v>1805.6</v>
      </c>
      <c r="N22" s="46">
        <v>0</v>
      </c>
      <c r="O22" s="52">
        <v>0</v>
      </c>
      <c r="P22" s="53">
        <v>426.15</v>
      </c>
      <c r="Q22" s="48">
        <v>0</v>
      </c>
      <c r="R22" s="45">
        <v>17.65</v>
      </c>
      <c r="S22" s="34">
        <f t="shared" si="2"/>
        <v>443.79999999999995</v>
      </c>
    </row>
    <row r="23" spans="1:19" ht="13.5" thickBot="1">
      <c r="A23" s="12">
        <v>42034</v>
      </c>
      <c r="B23" s="41">
        <v>3789.5</v>
      </c>
      <c r="C23" s="77">
        <v>1705.4</v>
      </c>
      <c r="D23" s="7">
        <v>42</v>
      </c>
      <c r="E23" s="7">
        <v>10.7</v>
      </c>
      <c r="F23" s="7">
        <v>-18.9</v>
      </c>
      <c r="G23" s="7">
        <v>0</v>
      </c>
      <c r="H23" s="7">
        <v>2</v>
      </c>
      <c r="I23" s="78">
        <f t="shared" si="0"/>
        <v>7.60000000000009</v>
      </c>
      <c r="J23" s="41">
        <v>5538.3</v>
      </c>
      <c r="K23" s="41">
        <v>3578</v>
      </c>
      <c r="L23" s="4">
        <f t="shared" si="1"/>
        <v>1.5478759083286753</v>
      </c>
      <c r="M23" s="2">
        <v>1805.6</v>
      </c>
      <c r="N23" s="46">
        <v>19.4</v>
      </c>
      <c r="O23" s="52">
        <v>0</v>
      </c>
      <c r="P23" s="53">
        <f>702.1-1.4</f>
        <v>700.7</v>
      </c>
      <c r="Q23" s="48">
        <v>0</v>
      </c>
      <c r="R23" s="45">
        <v>0.6</v>
      </c>
      <c r="S23" s="34">
        <f t="shared" si="2"/>
        <v>720.7</v>
      </c>
    </row>
    <row r="24" spans="1:19" ht="13.5" thickBot="1">
      <c r="A24" s="38" t="s">
        <v>30</v>
      </c>
      <c r="B24" s="42">
        <f aca="true" t="shared" si="3" ref="B24:K24">SUM(B4:B23)</f>
        <v>29011.700000000008</v>
      </c>
      <c r="C24" s="42">
        <f t="shared" si="3"/>
        <v>6498</v>
      </c>
      <c r="D24" s="42">
        <f t="shared" si="3"/>
        <v>-566.2999999999998</v>
      </c>
      <c r="E24" s="13">
        <f t="shared" si="3"/>
        <v>59.2</v>
      </c>
      <c r="F24" s="13">
        <f t="shared" si="3"/>
        <v>145.10000000000002</v>
      </c>
      <c r="G24" s="13">
        <f t="shared" si="3"/>
        <v>690.6999999999999</v>
      </c>
      <c r="H24" s="13">
        <f t="shared" si="3"/>
        <v>171.70000000000005</v>
      </c>
      <c r="I24" s="42">
        <f t="shared" si="3"/>
        <v>102.74999999999926</v>
      </c>
      <c r="J24" s="42">
        <f t="shared" si="3"/>
        <v>36112.850000000006</v>
      </c>
      <c r="K24" s="42">
        <f t="shared" si="3"/>
        <v>35048</v>
      </c>
      <c r="L24" s="14">
        <f t="shared" si="1"/>
        <v>1.0303826181237161</v>
      </c>
      <c r="M24" s="2"/>
      <c r="N24" s="89">
        <f>SUM(N4:N23)</f>
        <v>259.7</v>
      </c>
      <c r="O24" s="89">
        <f>SUM(O4:O23)</f>
        <v>0</v>
      </c>
      <c r="P24" s="89">
        <f>SUM(P4:P23)</f>
        <v>8334.449999999999</v>
      </c>
      <c r="Q24" s="89">
        <f>SUM(Q4:Q23)</f>
        <v>-16</v>
      </c>
      <c r="R24" s="89">
        <f>SUM(R4:R23)</f>
        <v>84.65</v>
      </c>
      <c r="S24" s="89">
        <f>N24+O24+Q24+P24+R24</f>
        <v>8662.8</v>
      </c>
    </row>
    <row r="25" spans="1:13" ht="12.75">
      <c r="A25" s="1"/>
      <c r="B25" s="11"/>
      <c r="C25" s="11"/>
      <c r="D25" s="1"/>
      <c r="E25" s="1"/>
      <c r="F25" s="1"/>
      <c r="G25" s="1"/>
      <c r="H25" s="1"/>
      <c r="I25" s="11"/>
      <c r="J25" s="11"/>
      <c r="K25" s="11"/>
      <c r="L25" s="1"/>
      <c r="M25" s="1"/>
    </row>
    <row r="26" spans="1:13" ht="17.25" customHeight="1">
      <c r="A26" s="1"/>
      <c r="B26" s="11"/>
      <c r="C26" s="11"/>
      <c r="D26" s="1"/>
      <c r="E26" s="1"/>
      <c r="F26" s="1"/>
      <c r="G26" s="1"/>
      <c r="H26" s="1"/>
      <c r="I26" s="11"/>
      <c r="J26" s="11"/>
      <c r="K26" s="11"/>
      <c r="L26" s="1"/>
      <c r="M26" s="1"/>
    </row>
    <row r="27" spans="1:19" ht="15.75">
      <c r="A27" s="1"/>
      <c r="B27" s="11"/>
      <c r="C27" s="11"/>
      <c r="D27" s="1"/>
      <c r="E27" s="1"/>
      <c r="F27" s="1"/>
      <c r="G27" s="1"/>
      <c r="H27" s="1"/>
      <c r="I27" s="11"/>
      <c r="J27" s="11"/>
      <c r="K27" s="11"/>
      <c r="L27" s="1"/>
      <c r="M27" s="1"/>
      <c r="N27" s="121" t="s">
        <v>37</v>
      </c>
      <c r="O27" s="121"/>
      <c r="P27" s="121"/>
      <c r="Q27" s="121"/>
      <c r="R27" s="81"/>
      <c r="S27" s="81"/>
    </row>
    <row r="28" spans="1:19" ht="15.75">
      <c r="A28" s="1"/>
      <c r="B28" s="11"/>
      <c r="C28" s="11"/>
      <c r="D28" s="1"/>
      <c r="E28" s="1"/>
      <c r="F28" s="1"/>
      <c r="G28" s="1"/>
      <c r="H28" s="1"/>
      <c r="I28" s="11"/>
      <c r="J28" s="11"/>
      <c r="K28" s="11"/>
      <c r="L28" s="1"/>
      <c r="M28" s="1"/>
      <c r="N28" s="123" t="s">
        <v>31</v>
      </c>
      <c r="O28" s="123"/>
      <c r="P28" s="123"/>
      <c r="Q28" s="123"/>
      <c r="R28" s="81"/>
      <c r="S28" s="81"/>
    </row>
    <row r="29" spans="1:19" ht="15.75">
      <c r="A29" s="1"/>
      <c r="B29" s="11"/>
      <c r="C29" s="11"/>
      <c r="D29" s="1"/>
      <c r="E29" s="1"/>
      <c r="F29" s="1"/>
      <c r="G29" s="1"/>
      <c r="H29" s="1"/>
      <c r="I29" s="11"/>
      <c r="J29" s="11"/>
      <c r="K29" s="11"/>
      <c r="L29" s="1"/>
      <c r="M29" s="1"/>
      <c r="N29" s="113">
        <v>42036</v>
      </c>
      <c r="O29" s="124">
        <f>'[1]січень '!$D$142</f>
        <v>132375.63</v>
      </c>
      <c r="P29" s="124"/>
      <c r="Q29" s="124"/>
      <c r="R29" s="90"/>
      <c r="S29" s="90"/>
    </row>
    <row r="30" spans="1:19" ht="15.75">
      <c r="A30" s="1"/>
      <c r="B30" s="11"/>
      <c r="C30" s="11"/>
      <c r="D30" s="1"/>
      <c r="E30" s="1"/>
      <c r="F30" s="1"/>
      <c r="G30" s="1"/>
      <c r="H30" s="1"/>
      <c r="I30" s="11"/>
      <c r="J30" s="11"/>
      <c r="K30" s="11"/>
      <c r="L30" s="1"/>
      <c r="M30" s="1"/>
      <c r="N30" s="114"/>
      <c r="O30" s="124"/>
      <c r="P30" s="124"/>
      <c r="Q30" s="124"/>
      <c r="R30" s="90"/>
      <c r="S30" s="90"/>
    </row>
    <row r="31" spans="1:19" ht="12.75">
      <c r="A31" s="1"/>
      <c r="B31" s="11"/>
      <c r="C31" s="11"/>
      <c r="D31" s="1"/>
      <c r="E31" s="1"/>
      <c r="F31" s="1"/>
      <c r="G31" s="1"/>
      <c r="H31" s="1"/>
      <c r="I31" s="11"/>
      <c r="J31" s="11"/>
      <c r="K31" s="11"/>
      <c r="L31" s="1"/>
      <c r="M31" s="1"/>
      <c r="O31" s="58" t="s">
        <v>38</v>
      </c>
      <c r="P31" s="59" t="s">
        <v>45</v>
      </c>
      <c r="Q31" s="79">
        <f>'[1]січень '!$I$142</f>
        <v>123465.893</v>
      </c>
      <c r="R31" s="86"/>
      <c r="S31" s="87"/>
    </row>
    <row r="32" spans="1:19" ht="12.75">
      <c r="A32" s="1"/>
      <c r="B32" s="11"/>
      <c r="C32" s="11"/>
      <c r="D32" s="1"/>
      <c r="E32" s="1"/>
      <c r="F32" s="1"/>
      <c r="G32" s="1"/>
      <c r="H32" s="1"/>
      <c r="I32" s="11"/>
      <c r="J32" s="11"/>
      <c r="K32" s="11"/>
      <c r="L32" s="1"/>
      <c r="M32" s="1"/>
      <c r="O32" s="115" t="s">
        <v>46</v>
      </c>
      <c r="P32" s="116"/>
      <c r="Q32" s="60">
        <f>'[1]січень '!$I$141</f>
        <v>0</v>
      </c>
      <c r="R32" s="88"/>
      <c r="S32" s="87"/>
    </row>
    <row r="33" spans="1:19" ht="12.75">
      <c r="A33" s="1"/>
      <c r="B33" s="11"/>
      <c r="C33" s="11"/>
      <c r="D33" s="1"/>
      <c r="E33" s="1"/>
      <c r="F33" s="1"/>
      <c r="G33" s="1"/>
      <c r="H33" s="1"/>
      <c r="I33" s="11"/>
      <c r="J33" s="11"/>
      <c r="K33" s="11"/>
      <c r="L33" s="1"/>
      <c r="M33" s="1"/>
      <c r="O33" s="117" t="s">
        <v>47</v>
      </c>
      <c r="P33" s="117"/>
      <c r="Q33" s="79">
        <f>'[1]січень '!$I$139</f>
        <v>8909.733</v>
      </c>
      <c r="R33" s="86"/>
      <c r="S33" s="87"/>
    </row>
    <row r="34" spans="1:19" ht="12.75">
      <c r="A34" s="1"/>
      <c r="B34" s="11"/>
      <c r="C34" s="11"/>
      <c r="D34" s="1"/>
      <c r="E34" s="1"/>
      <c r="F34" s="1"/>
      <c r="G34" s="1"/>
      <c r="H34" s="1"/>
      <c r="I34" s="11"/>
      <c r="J34" s="11"/>
      <c r="K34" s="11"/>
      <c r="L34" s="1"/>
      <c r="M34" s="1"/>
      <c r="O34" s="118" t="s">
        <v>49</v>
      </c>
      <c r="P34" s="119"/>
      <c r="Q34" s="60">
        <f>'[1]січень '!$I$140</f>
        <v>0</v>
      </c>
      <c r="R34" s="88"/>
      <c r="S34" s="87"/>
    </row>
    <row r="35" spans="1:13" ht="12.75">
      <c r="A35" s="1"/>
      <c r="B35" s="11"/>
      <c r="C35" s="11"/>
      <c r="D35" s="1"/>
      <c r="E35" s="1"/>
      <c r="F35" s="1"/>
      <c r="G35" s="1"/>
      <c r="H35" s="1"/>
      <c r="I35" s="11"/>
      <c r="J35" s="11"/>
      <c r="K35" s="11"/>
      <c r="L35" s="1"/>
      <c r="M35" s="1"/>
    </row>
    <row r="36" spans="1:13" ht="12.75">
      <c r="A36" s="1"/>
      <c r="B36" s="11"/>
      <c r="C36" s="11"/>
      <c r="D36" s="1"/>
      <c r="E36" s="1"/>
      <c r="F36" s="1"/>
      <c r="G36" s="1"/>
      <c r="H36" s="1"/>
      <c r="I36" s="11"/>
      <c r="J36" s="11"/>
      <c r="K36" s="11"/>
      <c r="L36" s="1"/>
      <c r="M36" s="1"/>
    </row>
    <row r="37" spans="1:19" ht="15.75">
      <c r="A37" s="1"/>
      <c r="B37" s="11"/>
      <c r="C37" s="11"/>
      <c r="D37" s="1"/>
      <c r="E37" s="1"/>
      <c r="F37" s="1"/>
      <c r="G37" s="1"/>
      <c r="H37" s="1"/>
      <c r="I37" s="11"/>
      <c r="J37" s="11"/>
      <c r="K37" s="11"/>
      <c r="L37" s="1"/>
      <c r="M37" s="1"/>
      <c r="N37" s="121" t="s">
        <v>32</v>
      </c>
      <c r="O37" s="121"/>
      <c r="P37" s="121"/>
      <c r="Q37" s="121"/>
      <c r="R37" s="84"/>
      <c r="S37" s="84"/>
    </row>
    <row r="38" spans="1:19" ht="15.75">
      <c r="A38" s="1"/>
      <c r="B38" s="11"/>
      <c r="C38" s="11"/>
      <c r="D38" s="1"/>
      <c r="E38" s="1"/>
      <c r="F38" s="1"/>
      <c r="G38" s="1"/>
      <c r="H38" s="1"/>
      <c r="I38" s="11"/>
      <c r="J38" s="11"/>
      <c r="K38" s="11"/>
      <c r="L38" s="1"/>
      <c r="M38" s="1"/>
      <c r="N38" s="122" t="s">
        <v>33</v>
      </c>
      <c r="O38" s="122"/>
      <c r="P38" s="122"/>
      <c r="Q38" s="122"/>
      <c r="R38" s="85"/>
      <c r="S38" s="85"/>
    </row>
    <row r="39" spans="1:19" ht="12.75" customHeight="1">
      <c r="A39" s="1"/>
      <c r="B39" s="11"/>
      <c r="C39" s="11"/>
      <c r="D39" s="1"/>
      <c r="E39" s="1"/>
      <c r="F39" s="1"/>
      <c r="G39" s="1"/>
      <c r="H39" s="1"/>
      <c r="I39" s="11"/>
      <c r="J39" s="11"/>
      <c r="K39" s="11"/>
      <c r="L39" s="1"/>
      <c r="M39" s="1"/>
      <c r="N39" s="113">
        <v>42036</v>
      </c>
      <c r="O39" s="120">
        <v>0</v>
      </c>
      <c r="P39" s="120"/>
      <c r="Q39" s="120"/>
      <c r="R39" s="83"/>
      <c r="S39" s="83"/>
    </row>
    <row r="40" spans="1:19" ht="12.75" customHeight="1">
      <c r="A40" s="1"/>
      <c r="B40" s="11"/>
      <c r="C40" s="11"/>
      <c r="D40" s="1"/>
      <c r="E40" s="1"/>
      <c r="F40" s="1"/>
      <c r="G40" s="1"/>
      <c r="H40" s="1"/>
      <c r="I40" s="11"/>
      <c r="J40" s="11"/>
      <c r="K40" s="11"/>
      <c r="L40" s="1"/>
      <c r="M40" s="1"/>
      <c r="N40" s="114"/>
      <c r="O40" s="120"/>
      <c r="P40" s="120"/>
      <c r="Q40" s="120"/>
      <c r="R40" s="83"/>
      <c r="S40" s="83"/>
    </row>
    <row r="41" spans="1:13" ht="12.75">
      <c r="A41" s="1"/>
      <c r="B41" s="11"/>
      <c r="C41" s="11"/>
      <c r="D41" s="1"/>
      <c r="E41" s="1"/>
      <c r="F41" s="1"/>
      <c r="G41" s="1"/>
      <c r="H41" s="1"/>
      <c r="I41" s="11"/>
      <c r="J41" s="11"/>
      <c r="K41" s="11"/>
      <c r="L41" s="1"/>
      <c r="M41" s="1"/>
    </row>
    <row r="42" spans="1:13" ht="12.75">
      <c r="A42" s="1"/>
      <c r="B42" s="11"/>
      <c r="C42" s="11"/>
      <c r="D42" s="1"/>
      <c r="E42" s="1"/>
      <c r="F42" s="1"/>
      <c r="G42" s="1"/>
      <c r="H42" s="1"/>
      <c r="I42" s="11"/>
      <c r="J42" s="11"/>
      <c r="K42" s="11"/>
      <c r="L42" s="1"/>
      <c r="M42" s="1"/>
    </row>
    <row r="43" spans="1:13" ht="12.75">
      <c r="A43" s="1"/>
      <c r="B43" s="11"/>
      <c r="C43" s="11"/>
      <c r="D43" s="1"/>
      <c r="E43" s="1"/>
      <c r="F43" s="1"/>
      <c r="G43" s="1"/>
      <c r="H43" s="1"/>
      <c r="I43" s="11"/>
      <c r="J43" s="11"/>
      <c r="K43" s="11"/>
      <c r="L43" s="1"/>
      <c r="M43" s="1"/>
    </row>
    <row r="44" spans="1:13" ht="12.75">
      <c r="A44" s="1"/>
      <c r="B44" s="11"/>
      <c r="C44" s="11"/>
      <c r="D44" s="1"/>
      <c r="E44" s="1"/>
      <c r="F44" s="1"/>
      <c r="G44" s="1"/>
      <c r="H44" s="1"/>
      <c r="I44" s="11"/>
      <c r="J44" s="11"/>
      <c r="K44" s="11"/>
      <c r="L44" s="1"/>
      <c r="M44" s="1"/>
    </row>
    <row r="45" spans="1:13" ht="12.75">
      <c r="A45" s="1"/>
      <c r="B45" s="11"/>
      <c r="C45" s="11"/>
      <c r="D45" s="1"/>
      <c r="E45" s="1"/>
      <c r="F45" s="1"/>
      <c r="G45" s="1"/>
      <c r="H45" s="1"/>
      <c r="I45" s="11"/>
      <c r="J45" s="11"/>
      <c r="K45" s="11"/>
      <c r="L45" s="1"/>
      <c r="M45" s="1"/>
    </row>
    <row r="46" spans="1:13" ht="12.75">
      <c r="A46" s="1"/>
      <c r="B46" s="11"/>
      <c r="C46" s="11"/>
      <c r="D46" s="1"/>
      <c r="E46" s="1"/>
      <c r="F46" s="1"/>
      <c r="G46" s="1"/>
      <c r="H46" s="1"/>
      <c r="I46" s="11"/>
      <c r="J46" s="11"/>
      <c r="K46" s="11"/>
      <c r="L46" s="1"/>
      <c r="M46" s="1"/>
    </row>
  </sheetData>
  <mergeCells count="15">
    <mergeCell ref="A1:L1"/>
    <mergeCell ref="N1:S1"/>
    <mergeCell ref="A2:L2"/>
    <mergeCell ref="N2:S2"/>
    <mergeCell ref="N29:N30"/>
    <mergeCell ref="N27:Q27"/>
    <mergeCell ref="N28:Q28"/>
    <mergeCell ref="O29:Q30"/>
    <mergeCell ref="N39:N40"/>
    <mergeCell ref="O32:P32"/>
    <mergeCell ref="O33:P33"/>
    <mergeCell ref="O34:P34"/>
    <mergeCell ref="O39:Q40"/>
    <mergeCell ref="N37:Q37"/>
    <mergeCell ref="N38:Q38"/>
  </mergeCells>
  <printOptions/>
  <pageMargins left="0.15" right="0.4" top="0.35" bottom="1" header="0.17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4" sqref="Q4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110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112</v>
      </c>
      <c r="Q1" s="129"/>
      <c r="R1" s="129"/>
      <c r="S1" s="129"/>
      <c r="T1" s="129"/>
      <c r="U1" s="130"/>
    </row>
    <row r="2" spans="1:21" ht="16.5" thickBot="1">
      <c r="A2" s="131" t="s">
        <v>113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114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42278</v>
      </c>
      <c r="B4" s="41">
        <v>294.7</v>
      </c>
      <c r="C4" s="60">
        <v>0.2</v>
      </c>
      <c r="D4" s="47">
        <v>6.7</v>
      </c>
      <c r="E4" s="41">
        <v>25.3</v>
      </c>
      <c r="F4" s="45">
        <v>236.6</v>
      </c>
      <c r="G4" s="3">
        <v>0</v>
      </c>
      <c r="H4" s="3">
        <v>21.1</v>
      </c>
      <c r="I4" s="3">
        <v>0</v>
      </c>
      <c r="J4" s="3">
        <v>4.4</v>
      </c>
      <c r="K4" s="41">
        <f aca="true" t="shared" si="0" ref="K4:K24">L4-B4-C4-D4-E4-F4-G4-H4-I4-J4</f>
        <v>4321.1</v>
      </c>
      <c r="L4" s="41">
        <v>4910.1</v>
      </c>
      <c r="M4" s="41">
        <v>4700</v>
      </c>
      <c r="N4" s="4">
        <f aca="true" t="shared" si="1" ref="N4:N25">L4/M4</f>
        <v>1.0447021276595745</v>
      </c>
      <c r="O4" s="2">
        <f>AVERAGE(L4:L23)</f>
        <v>3120.1674999999996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42279</v>
      </c>
      <c r="B5" s="41">
        <v>673.8</v>
      </c>
      <c r="C5" s="60">
        <v>0</v>
      </c>
      <c r="D5" s="47">
        <v>14.1</v>
      </c>
      <c r="E5" s="41">
        <v>71.8</v>
      </c>
      <c r="F5" s="48">
        <v>130.7</v>
      </c>
      <c r="G5" s="3">
        <v>0</v>
      </c>
      <c r="H5" s="3">
        <v>19.3</v>
      </c>
      <c r="I5" s="3">
        <v>707.7</v>
      </c>
      <c r="J5" s="3">
        <v>2.6</v>
      </c>
      <c r="K5" s="41">
        <f t="shared" si="0"/>
        <v>43.000000000000135</v>
      </c>
      <c r="L5" s="41">
        <v>1663</v>
      </c>
      <c r="M5" s="41">
        <v>1620</v>
      </c>
      <c r="N5" s="4">
        <f t="shared" si="1"/>
        <v>1.0265432098765432</v>
      </c>
      <c r="O5" s="2">
        <v>3120.2</v>
      </c>
      <c r="P5" s="104">
        <v>0</v>
      </c>
      <c r="Q5" s="47">
        <v>0</v>
      </c>
      <c r="R5" s="53">
        <v>0</v>
      </c>
      <c r="S5" s="109">
        <v>7494.4</v>
      </c>
      <c r="T5" s="110"/>
      <c r="U5" s="34">
        <f aca="true" t="shared" si="2" ref="U5:U24">P5+Q5+S5+R5+T5</f>
        <v>7494.4</v>
      </c>
    </row>
    <row r="6" spans="1:21" ht="12.75">
      <c r="A6" s="12">
        <v>42282</v>
      </c>
      <c r="B6" s="41">
        <v>1478.1</v>
      </c>
      <c r="C6" s="60">
        <v>4</v>
      </c>
      <c r="D6" s="50">
        <v>24.5</v>
      </c>
      <c r="E6" s="41">
        <v>59.4</v>
      </c>
      <c r="F6" s="51">
        <v>210.1</v>
      </c>
      <c r="G6" s="3">
        <v>0.5</v>
      </c>
      <c r="H6" s="3">
        <v>28.2</v>
      </c>
      <c r="I6" s="3">
        <v>0</v>
      </c>
      <c r="J6" s="3">
        <v>2.5</v>
      </c>
      <c r="K6" s="41">
        <f t="shared" si="0"/>
        <v>21.80000000000003</v>
      </c>
      <c r="L6" s="41">
        <v>1829.1</v>
      </c>
      <c r="M6" s="41">
        <v>1870</v>
      </c>
      <c r="N6" s="4">
        <f t="shared" si="1"/>
        <v>0.9781283422459892</v>
      </c>
      <c r="O6" s="2">
        <v>3120.2</v>
      </c>
      <c r="P6" s="105">
        <v>0</v>
      </c>
      <c r="Q6" s="50">
        <v>0</v>
      </c>
      <c r="R6" s="106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42283</v>
      </c>
      <c r="B7" s="41">
        <v>1329.8</v>
      </c>
      <c r="C7" s="60">
        <v>4.8</v>
      </c>
      <c r="D7" s="47">
        <v>4.3</v>
      </c>
      <c r="E7" s="41">
        <v>85.3</v>
      </c>
      <c r="F7" s="48">
        <v>360.1</v>
      </c>
      <c r="G7" s="3">
        <v>0.1</v>
      </c>
      <c r="H7" s="3">
        <v>14.6</v>
      </c>
      <c r="I7" s="3">
        <v>0</v>
      </c>
      <c r="J7" s="3">
        <v>9.1</v>
      </c>
      <c r="K7" s="41">
        <f t="shared" si="0"/>
        <v>97.40000000000012</v>
      </c>
      <c r="L7" s="41">
        <v>1905.5</v>
      </c>
      <c r="M7" s="41">
        <v>3530</v>
      </c>
      <c r="N7" s="4">
        <f t="shared" si="1"/>
        <v>0.5398016997167139</v>
      </c>
      <c r="O7" s="2">
        <v>3120.2</v>
      </c>
      <c r="P7" s="104">
        <v>0</v>
      </c>
      <c r="Q7" s="47">
        <v>0</v>
      </c>
      <c r="R7" s="53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42284</v>
      </c>
      <c r="B8" s="41">
        <v>4110.8</v>
      </c>
      <c r="C8" s="96">
        <v>10.9</v>
      </c>
      <c r="D8" s="3">
        <v>43.6</v>
      </c>
      <c r="E8" s="3">
        <v>164.4</v>
      </c>
      <c r="F8" s="41">
        <v>421.8</v>
      </c>
      <c r="G8" s="3">
        <v>0</v>
      </c>
      <c r="H8" s="3">
        <v>23.1</v>
      </c>
      <c r="I8" s="3">
        <v>0</v>
      </c>
      <c r="J8" s="3">
        <v>21.2</v>
      </c>
      <c r="K8" s="41">
        <f t="shared" si="0"/>
        <v>31.69999999999983</v>
      </c>
      <c r="L8" s="41">
        <v>4827.5</v>
      </c>
      <c r="M8" s="41">
        <v>3460</v>
      </c>
      <c r="N8" s="4">
        <f t="shared" si="1"/>
        <v>1.3952312138728324</v>
      </c>
      <c r="O8" s="2">
        <v>3120.2</v>
      </c>
      <c r="P8" s="104">
        <v>0</v>
      </c>
      <c r="Q8" s="47">
        <v>0</v>
      </c>
      <c r="R8" s="53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42285</v>
      </c>
      <c r="B9" s="41">
        <v>884</v>
      </c>
      <c r="C9" s="96">
        <v>3.9</v>
      </c>
      <c r="D9" s="3">
        <v>41.6</v>
      </c>
      <c r="E9" s="3">
        <v>112.8</v>
      </c>
      <c r="F9" s="41">
        <v>409.3</v>
      </c>
      <c r="G9" s="3">
        <v>0.4</v>
      </c>
      <c r="H9" s="3">
        <v>17.5</v>
      </c>
      <c r="I9" s="3">
        <v>0</v>
      </c>
      <c r="J9" s="3">
        <v>1.9</v>
      </c>
      <c r="K9" s="41">
        <f t="shared" si="0"/>
        <v>68.39999999999992</v>
      </c>
      <c r="L9" s="41">
        <v>1539.8</v>
      </c>
      <c r="M9" s="41">
        <v>1300</v>
      </c>
      <c r="N9" s="4">
        <f t="shared" si="1"/>
        <v>1.1844615384615385</v>
      </c>
      <c r="O9" s="2">
        <v>3120.2</v>
      </c>
      <c r="P9" s="104">
        <v>0</v>
      </c>
      <c r="Q9" s="47">
        <v>0</v>
      </c>
      <c r="R9" s="52">
        <v>0</v>
      </c>
      <c r="S9" s="109">
        <v>700</v>
      </c>
      <c r="T9" s="110"/>
      <c r="U9" s="34">
        <f t="shared" si="2"/>
        <v>700</v>
      </c>
    </row>
    <row r="10" spans="1:21" ht="12.75">
      <c r="A10" s="12">
        <v>42286</v>
      </c>
      <c r="B10" s="41">
        <v>747</v>
      </c>
      <c r="C10" s="96">
        <v>61.4</v>
      </c>
      <c r="D10" s="3">
        <v>78.9</v>
      </c>
      <c r="E10" s="3">
        <v>99.6</v>
      </c>
      <c r="F10" s="41">
        <v>696.1</v>
      </c>
      <c r="G10" s="3">
        <v>0.1</v>
      </c>
      <c r="H10" s="3">
        <v>22.7</v>
      </c>
      <c r="I10" s="3">
        <v>0</v>
      </c>
      <c r="J10" s="3">
        <v>80</v>
      </c>
      <c r="K10" s="41">
        <f t="shared" si="0"/>
        <v>57.99999999999986</v>
      </c>
      <c r="L10" s="41">
        <v>1843.8</v>
      </c>
      <c r="M10" s="55">
        <v>1550</v>
      </c>
      <c r="N10" s="4">
        <f t="shared" si="1"/>
        <v>1.1895483870967742</v>
      </c>
      <c r="O10" s="2">
        <v>3120.2</v>
      </c>
      <c r="P10" s="104">
        <v>2510</v>
      </c>
      <c r="Q10" s="47">
        <v>0</v>
      </c>
      <c r="R10" s="53">
        <v>0</v>
      </c>
      <c r="S10" s="109">
        <v>880</v>
      </c>
      <c r="T10" s="110"/>
      <c r="U10" s="34">
        <f t="shared" si="2"/>
        <v>3390</v>
      </c>
    </row>
    <row r="11" spans="1:21" ht="12.75">
      <c r="A11" s="12">
        <v>42289</v>
      </c>
      <c r="B11" s="41">
        <v>588</v>
      </c>
      <c r="C11" s="96">
        <v>7.9</v>
      </c>
      <c r="D11" s="3">
        <v>121.3</v>
      </c>
      <c r="E11" s="3">
        <v>141.3</v>
      </c>
      <c r="F11" s="41">
        <v>348.6</v>
      </c>
      <c r="G11" s="3">
        <v>0</v>
      </c>
      <c r="H11" s="3">
        <v>25.6</v>
      </c>
      <c r="I11" s="3">
        <v>0</v>
      </c>
      <c r="J11" s="3">
        <v>2.9</v>
      </c>
      <c r="K11" s="41">
        <f t="shared" si="0"/>
        <v>48.99999999999994</v>
      </c>
      <c r="L11" s="41">
        <v>1284.6</v>
      </c>
      <c r="M11" s="41">
        <v>2150</v>
      </c>
      <c r="N11" s="4">
        <f t="shared" si="1"/>
        <v>0.5974883720930232</v>
      </c>
      <c r="O11" s="2">
        <v>3120.2</v>
      </c>
      <c r="P11" s="104">
        <v>0</v>
      </c>
      <c r="Q11" s="47">
        <v>0</v>
      </c>
      <c r="R11" s="53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42290</v>
      </c>
      <c r="B12" s="41">
        <v>1231.1</v>
      </c>
      <c r="C12" s="96">
        <v>54.1</v>
      </c>
      <c r="D12" s="3">
        <v>60.5</v>
      </c>
      <c r="E12" s="3">
        <v>150.9</v>
      </c>
      <c r="F12" s="41">
        <v>543.2</v>
      </c>
      <c r="G12" s="3">
        <v>0.1</v>
      </c>
      <c r="H12" s="3">
        <v>16.3</v>
      </c>
      <c r="I12" s="3">
        <v>0</v>
      </c>
      <c r="J12" s="3">
        <v>78.7</v>
      </c>
      <c r="K12" s="41">
        <f t="shared" si="0"/>
        <v>54.199999999999946</v>
      </c>
      <c r="L12" s="41">
        <v>2189.1</v>
      </c>
      <c r="M12" s="41">
        <v>2200</v>
      </c>
      <c r="N12" s="4">
        <f t="shared" si="1"/>
        <v>0.9950454545454545</v>
      </c>
      <c r="O12" s="2">
        <v>3120.2</v>
      </c>
      <c r="P12" s="104">
        <v>0</v>
      </c>
      <c r="Q12" s="47">
        <v>0</v>
      </c>
      <c r="R12" s="53">
        <v>0</v>
      </c>
      <c r="S12" s="109">
        <v>366.4</v>
      </c>
      <c r="T12" s="110"/>
      <c r="U12" s="34">
        <f t="shared" si="2"/>
        <v>366.4</v>
      </c>
    </row>
    <row r="13" spans="1:21" ht="12.75">
      <c r="A13" s="12">
        <v>42292</v>
      </c>
      <c r="B13" s="41">
        <v>2431.6</v>
      </c>
      <c r="C13" s="96">
        <v>69.2</v>
      </c>
      <c r="D13" s="3">
        <v>73.9</v>
      </c>
      <c r="E13" s="3">
        <v>142.9</v>
      </c>
      <c r="F13" s="41">
        <v>857.8</v>
      </c>
      <c r="G13" s="3">
        <v>0.3</v>
      </c>
      <c r="H13" s="3">
        <v>26.4</v>
      </c>
      <c r="I13" s="3">
        <v>0</v>
      </c>
      <c r="J13" s="3">
        <v>28.6</v>
      </c>
      <c r="K13" s="41">
        <f t="shared" si="0"/>
        <v>108.80000000000001</v>
      </c>
      <c r="L13" s="41">
        <v>3739.5</v>
      </c>
      <c r="M13" s="41">
        <v>4500</v>
      </c>
      <c r="N13" s="4">
        <f t="shared" si="1"/>
        <v>0.831</v>
      </c>
      <c r="O13" s="2">
        <v>3120.2</v>
      </c>
      <c r="P13" s="104">
        <v>625</v>
      </c>
      <c r="Q13" s="47">
        <v>0</v>
      </c>
      <c r="R13" s="53">
        <v>0</v>
      </c>
      <c r="S13" s="109">
        <v>133</v>
      </c>
      <c r="T13" s="110"/>
      <c r="U13" s="34">
        <f t="shared" si="2"/>
        <v>758</v>
      </c>
    </row>
    <row r="14" spans="1:21" ht="12.75">
      <c r="A14" s="12">
        <v>42293</v>
      </c>
      <c r="B14" s="41">
        <v>2218.4</v>
      </c>
      <c r="C14" s="96">
        <v>167.95</v>
      </c>
      <c r="D14" s="3">
        <v>115.3</v>
      </c>
      <c r="E14" s="3">
        <v>151.64</v>
      </c>
      <c r="F14" s="41">
        <v>691</v>
      </c>
      <c r="G14" s="3">
        <v>3.2</v>
      </c>
      <c r="H14" s="3">
        <v>20.64</v>
      </c>
      <c r="I14" s="3">
        <v>0</v>
      </c>
      <c r="J14" s="3">
        <v>1.5</v>
      </c>
      <c r="K14" s="41">
        <f t="shared" si="0"/>
        <v>38.77000000000001</v>
      </c>
      <c r="L14" s="41">
        <v>3408.4</v>
      </c>
      <c r="M14" s="41">
        <v>1700</v>
      </c>
      <c r="N14" s="4">
        <f t="shared" si="1"/>
        <v>2.0049411764705884</v>
      </c>
      <c r="O14" s="2">
        <v>3120.2</v>
      </c>
      <c r="P14" s="104">
        <v>0</v>
      </c>
      <c r="Q14" s="47">
        <v>0</v>
      </c>
      <c r="R14" s="52">
        <v>0</v>
      </c>
      <c r="S14" s="109">
        <v>650</v>
      </c>
      <c r="T14" s="110"/>
      <c r="U14" s="34">
        <f t="shared" si="2"/>
        <v>650</v>
      </c>
    </row>
    <row r="15" spans="1:21" ht="12.75">
      <c r="A15" s="12">
        <v>42296</v>
      </c>
      <c r="B15" s="41">
        <v>1140.6</v>
      </c>
      <c r="C15" s="96">
        <v>57.8</v>
      </c>
      <c r="D15" s="3">
        <v>175.1</v>
      </c>
      <c r="E15" s="3">
        <v>237.14</v>
      </c>
      <c r="F15" s="41">
        <v>949.3</v>
      </c>
      <c r="G15" s="3">
        <v>0.1</v>
      </c>
      <c r="H15" s="3">
        <v>22.24</v>
      </c>
      <c r="I15" s="3">
        <v>0</v>
      </c>
      <c r="J15" s="3">
        <v>11.9</v>
      </c>
      <c r="K15" s="41">
        <f t="shared" si="0"/>
        <v>48.720000000000276</v>
      </c>
      <c r="L15" s="41">
        <v>2642.9</v>
      </c>
      <c r="M15" s="41">
        <v>1650</v>
      </c>
      <c r="N15" s="4">
        <f t="shared" si="1"/>
        <v>1.6017575757575757</v>
      </c>
      <c r="O15" s="2">
        <v>3120.2</v>
      </c>
      <c r="P15" s="104">
        <v>0</v>
      </c>
      <c r="Q15" s="47">
        <v>0</v>
      </c>
      <c r="R15" s="52">
        <v>20</v>
      </c>
      <c r="S15" s="109">
        <v>1431</v>
      </c>
      <c r="T15" s="110"/>
      <c r="U15" s="34">
        <f t="shared" si="2"/>
        <v>1451</v>
      </c>
    </row>
    <row r="16" spans="1:21" ht="12.75">
      <c r="A16" s="12">
        <v>42297</v>
      </c>
      <c r="B16" s="47">
        <v>1554.34</v>
      </c>
      <c r="C16" s="97">
        <v>57.1</v>
      </c>
      <c r="D16" s="75">
        <v>212</v>
      </c>
      <c r="E16" s="75">
        <v>247.74</v>
      </c>
      <c r="F16" s="101">
        <v>661.7</v>
      </c>
      <c r="G16" s="75">
        <v>0.5</v>
      </c>
      <c r="H16" s="75">
        <v>16.3</v>
      </c>
      <c r="I16" s="75">
        <v>0</v>
      </c>
      <c r="J16" s="75">
        <v>2</v>
      </c>
      <c r="K16" s="41">
        <f t="shared" si="0"/>
        <v>46.01999999999994</v>
      </c>
      <c r="L16" s="47">
        <v>2797.7</v>
      </c>
      <c r="M16" s="55">
        <v>2300</v>
      </c>
      <c r="N16" s="4">
        <f>L16/M16</f>
        <v>1.216391304347826</v>
      </c>
      <c r="O16" s="2">
        <v>3120.2</v>
      </c>
      <c r="P16" s="104">
        <v>0</v>
      </c>
      <c r="Q16" s="47">
        <v>0</v>
      </c>
      <c r="R16" s="52">
        <v>0</v>
      </c>
      <c r="S16" s="109">
        <v>4419.6</v>
      </c>
      <c r="T16" s="110"/>
      <c r="U16" s="34">
        <f t="shared" si="2"/>
        <v>4419.6</v>
      </c>
    </row>
    <row r="17" spans="1:21" ht="12.75">
      <c r="A17" s="12">
        <v>42298</v>
      </c>
      <c r="B17" s="41">
        <v>862.8</v>
      </c>
      <c r="C17" s="96">
        <v>39</v>
      </c>
      <c r="D17" s="3">
        <v>107.5</v>
      </c>
      <c r="E17" s="3">
        <v>422.5</v>
      </c>
      <c r="F17" s="41">
        <v>315.7</v>
      </c>
      <c r="G17" s="3">
        <v>1.1</v>
      </c>
      <c r="H17" s="3">
        <v>25.1</v>
      </c>
      <c r="I17" s="3">
        <v>0</v>
      </c>
      <c r="J17" s="3">
        <v>0</v>
      </c>
      <c r="K17" s="41">
        <f t="shared" si="0"/>
        <v>55.00000000000011</v>
      </c>
      <c r="L17" s="41">
        <v>1828.7</v>
      </c>
      <c r="M17" s="55">
        <v>2600</v>
      </c>
      <c r="N17" s="4">
        <f t="shared" si="1"/>
        <v>0.7033461538461538</v>
      </c>
      <c r="O17" s="2">
        <v>3120.2</v>
      </c>
      <c r="P17" s="104">
        <v>2.2</v>
      </c>
      <c r="Q17" s="47">
        <v>0</v>
      </c>
      <c r="R17" s="52">
        <v>0.4</v>
      </c>
      <c r="S17" s="109">
        <v>0</v>
      </c>
      <c r="T17" s="110"/>
      <c r="U17" s="34">
        <f t="shared" si="2"/>
        <v>2.6</v>
      </c>
    </row>
    <row r="18" spans="1:21" ht="12.75">
      <c r="A18" s="12">
        <v>42299</v>
      </c>
      <c r="B18" s="41">
        <v>2380.7</v>
      </c>
      <c r="C18" s="96">
        <v>94.7</v>
      </c>
      <c r="D18" s="3">
        <v>84.3</v>
      </c>
      <c r="E18" s="3">
        <v>260.2</v>
      </c>
      <c r="F18" s="41">
        <v>528.9</v>
      </c>
      <c r="G18" s="3">
        <v>0.6</v>
      </c>
      <c r="H18" s="3">
        <v>28.6</v>
      </c>
      <c r="I18" s="3">
        <v>0</v>
      </c>
      <c r="J18" s="3">
        <v>0</v>
      </c>
      <c r="K18" s="41">
        <f t="shared" si="0"/>
        <v>169.2</v>
      </c>
      <c r="L18" s="41">
        <v>3547.2</v>
      </c>
      <c r="M18" s="41">
        <v>3600</v>
      </c>
      <c r="N18" s="4">
        <f t="shared" si="1"/>
        <v>0.9853333333333333</v>
      </c>
      <c r="O18" s="2">
        <v>3120.2</v>
      </c>
      <c r="P18" s="104">
        <v>0</v>
      </c>
      <c r="Q18" s="47">
        <v>0</v>
      </c>
      <c r="R18" s="53">
        <v>0</v>
      </c>
      <c r="S18" s="109">
        <v>0</v>
      </c>
      <c r="T18" s="110"/>
      <c r="U18" s="34">
        <f t="shared" si="2"/>
        <v>0</v>
      </c>
    </row>
    <row r="19" spans="1:21" ht="12.75">
      <c r="A19" s="12">
        <v>42300</v>
      </c>
      <c r="B19" s="41">
        <v>2019.2</v>
      </c>
      <c r="C19" s="96">
        <v>81.1</v>
      </c>
      <c r="D19" s="3">
        <v>147.6</v>
      </c>
      <c r="E19" s="3">
        <v>469.4</v>
      </c>
      <c r="F19" s="41">
        <v>718.4</v>
      </c>
      <c r="G19" s="3">
        <v>0.2</v>
      </c>
      <c r="H19" s="3">
        <v>20.6</v>
      </c>
      <c r="I19" s="3">
        <v>0</v>
      </c>
      <c r="J19" s="3">
        <v>7.4</v>
      </c>
      <c r="K19" s="41">
        <f t="shared" si="0"/>
        <v>70.60000000000016</v>
      </c>
      <c r="L19" s="41">
        <v>3534.5</v>
      </c>
      <c r="M19" s="41">
        <v>2100</v>
      </c>
      <c r="N19" s="4">
        <f>L19/M19</f>
        <v>1.6830952380952382</v>
      </c>
      <c r="O19" s="2">
        <v>3120.2</v>
      </c>
      <c r="P19" s="104">
        <v>0</v>
      </c>
      <c r="Q19" s="47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42303</v>
      </c>
      <c r="B20" s="41">
        <v>319.4</v>
      </c>
      <c r="C20" s="96">
        <v>1009.8</v>
      </c>
      <c r="D20" s="3">
        <v>380.1</v>
      </c>
      <c r="E20" s="3">
        <v>466.5</v>
      </c>
      <c r="F20" s="41">
        <v>676.8</v>
      </c>
      <c r="G20" s="3">
        <v>0.5</v>
      </c>
      <c r="H20" s="3">
        <v>24.2</v>
      </c>
      <c r="I20" s="3">
        <v>0</v>
      </c>
      <c r="J20" s="3">
        <v>0</v>
      </c>
      <c r="K20" s="41">
        <f t="shared" si="0"/>
        <v>74.29999999999977</v>
      </c>
      <c r="L20" s="41">
        <v>2951.6</v>
      </c>
      <c r="M20" s="41">
        <v>2500</v>
      </c>
      <c r="N20" s="4">
        <f t="shared" si="1"/>
        <v>1.18064</v>
      </c>
      <c r="O20" s="2">
        <v>3120.2</v>
      </c>
      <c r="P20" s="104">
        <v>0</v>
      </c>
      <c r="Q20" s="47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42304</v>
      </c>
      <c r="B21" s="41">
        <v>1376.8</v>
      </c>
      <c r="C21" s="96">
        <v>1194.2</v>
      </c>
      <c r="D21" s="3">
        <v>614</v>
      </c>
      <c r="E21" s="41">
        <v>958.1</v>
      </c>
      <c r="F21" s="41">
        <v>229.7</v>
      </c>
      <c r="G21" s="3">
        <v>-2.2</v>
      </c>
      <c r="H21" s="3">
        <v>13.6</v>
      </c>
      <c r="I21" s="3">
        <v>0</v>
      </c>
      <c r="J21" s="3">
        <v>0</v>
      </c>
      <c r="K21" s="41">
        <f t="shared" si="0"/>
        <v>41.24999999999958</v>
      </c>
      <c r="L21" s="41">
        <v>4425.45</v>
      </c>
      <c r="M21" s="41">
        <v>2700</v>
      </c>
      <c r="N21" s="4">
        <f t="shared" si="1"/>
        <v>1.6390555555555555</v>
      </c>
      <c r="O21" s="2">
        <v>3120.2</v>
      </c>
      <c r="P21" s="46">
        <v>24.4</v>
      </c>
      <c r="Q21" s="52">
        <v>0</v>
      </c>
      <c r="R21" s="53">
        <v>0</v>
      </c>
      <c r="S21" s="109">
        <v>0</v>
      </c>
      <c r="T21" s="110"/>
      <c r="U21" s="34">
        <f t="shared" si="2"/>
        <v>24.4</v>
      </c>
    </row>
    <row r="22" spans="1:21" ht="12.75">
      <c r="A22" s="12">
        <v>42305</v>
      </c>
      <c r="B22" s="41">
        <v>937.6</v>
      </c>
      <c r="C22" s="96">
        <v>1663.5</v>
      </c>
      <c r="D22" s="3">
        <v>328.4</v>
      </c>
      <c r="E22" s="41">
        <v>961.7</v>
      </c>
      <c r="F22" s="41">
        <v>694</v>
      </c>
      <c r="G22" s="3">
        <v>0.1</v>
      </c>
      <c r="H22" s="3">
        <v>26.5</v>
      </c>
      <c r="I22" s="3">
        <v>0</v>
      </c>
      <c r="J22" s="3">
        <v>12.9</v>
      </c>
      <c r="K22" s="41">
        <f t="shared" si="0"/>
        <v>65.69999999999959</v>
      </c>
      <c r="L22" s="41">
        <v>4690.4</v>
      </c>
      <c r="M22" s="41">
        <v>2800</v>
      </c>
      <c r="N22" s="4">
        <f t="shared" si="1"/>
        <v>1.675142857142857</v>
      </c>
      <c r="O22" s="2">
        <v>3120.2</v>
      </c>
      <c r="P22" s="46">
        <v>9</v>
      </c>
      <c r="Q22" s="52">
        <v>0</v>
      </c>
      <c r="R22" s="53">
        <v>0</v>
      </c>
      <c r="S22" s="109">
        <v>0</v>
      </c>
      <c r="T22" s="110"/>
      <c r="U22" s="34">
        <f t="shared" si="2"/>
        <v>9</v>
      </c>
    </row>
    <row r="23" spans="1:21" ht="12.75">
      <c r="A23" s="12">
        <v>42306</v>
      </c>
      <c r="B23" s="41">
        <v>2537.8</v>
      </c>
      <c r="C23" s="96">
        <v>1529.1</v>
      </c>
      <c r="D23" s="3">
        <v>614.9</v>
      </c>
      <c r="E23" s="41">
        <v>1527.1</v>
      </c>
      <c r="F23" s="41">
        <v>544.3</v>
      </c>
      <c r="G23" s="3">
        <v>0.7</v>
      </c>
      <c r="H23" s="3">
        <v>36.8</v>
      </c>
      <c r="I23" s="3">
        <v>0</v>
      </c>
      <c r="J23" s="3">
        <v>10.7</v>
      </c>
      <c r="K23" s="41">
        <f t="shared" si="0"/>
        <v>43.09999999999995</v>
      </c>
      <c r="L23" s="41">
        <v>6844.5</v>
      </c>
      <c r="M23" s="41">
        <v>6200</v>
      </c>
      <c r="N23" s="4">
        <f t="shared" si="1"/>
        <v>1.1039516129032259</v>
      </c>
      <c r="O23" s="2">
        <v>3120.2</v>
      </c>
      <c r="P23" s="46">
        <v>53.9</v>
      </c>
      <c r="Q23" s="52">
        <v>0</v>
      </c>
      <c r="R23" s="53">
        <v>0</v>
      </c>
      <c r="S23" s="109">
        <v>0</v>
      </c>
      <c r="T23" s="110"/>
      <c r="U23" s="34">
        <f t="shared" si="2"/>
        <v>53.9</v>
      </c>
    </row>
    <row r="24" spans="1:21" ht="13.5" thickBot="1">
      <c r="A24" s="12">
        <v>42307</v>
      </c>
      <c r="B24" s="41">
        <v>2783.4</v>
      </c>
      <c r="C24" s="96">
        <v>905.5</v>
      </c>
      <c r="D24" s="3">
        <v>105.9</v>
      </c>
      <c r="E24" s="3">
        <v>1525</v>
      </c>
      <c r="F24" s="41">
        <v>719</v>
      </c>
      <c r="G24" s="3">
        <v>0.3</v>
      </c>
      <c r="H24" s="3">
        <v>16.2</v>
      </c>
      <c r="I24" s="3">
        <v>0</v>
      </c>
      <c r="J24" s="3">
        <v>30.1</v>
      </c>
      <c r="K24" s="41">
        <f t="shared" si="0"/>
        <v>61.70000000000018</v>
      </c>
      <c r="L24" s="41">
        <v>6147.1</v>
      </c>
      <c r="M24" s="41">
        <v>6561.9</v>
      </c>
      <c r="N24" s="4">
        <f t="shared" si="1"/>
        <v>0.9367866014416557</v>
      </c>
      <c r="O24" s="2">
        <v>3120.2</v>
      </c>
      <c r="P24" s="46">
        <v>0</v>
      </c>
      <c r="Q24" s="52">
        <v>0</v>
      </c>
      <c r="R24" s="53">
        <v>184</v>
      </c>
      <c r="S24" s="109">
        <v>0</v>
      </c>
      <c r="T24" s="110"/>
      <c r="U24" s="34">
        <f t="shared" si="2"/>
        <v>184</v>
      </c>
    </row>
    <row r="25" spans="1:21" ht="13.5" thickBot="1">
      <c r="A25" s="38" t="s">
        <v>30</v>
      </c>
      <c r="B25" s="99">
        <f aca="true" t="shared" si="3" ref="B25:M25">SUM(B4:B24)</f>
        <v>31899.940000000002</v>
      </c>
      <c r="C25" s="99">
        <f t="shared" si="3"/>
        <v>7016.15</v>
      </c>
      <c r="D25" s="99">
        <f t="shared" si="3"/>
        <v>3354.5</v>
      </c>
      <c r="E25" s="99">
        <f t="shared" si="3"/>
        <v>8280.72</v>
      </c>
      <c r="F25" s="99">
        <f t="shared" si="3"/>
        <v>10943.099999999999</v>
      </c>
      <c r="G25" s="99">
        <f t="shared" si="3"/>
        <v>6.6</v>
      </c>
      <c r="H25" s="99">
        <f t="shared" si="3"/>
        <v>465.5800000000001</v>
      </c>
      <c r="I25" s="100">
        <f>SUM(I4:I24)</f>
        <v>707.7</v>
      </c>
      <c r="J25" s="100">
        <f t="shared" si="3"/>
        <v>308.40000000000003</v>
      </c>
      <c r="K25" s="42">
        <f t="shared" si="3"/>
        <v>5567.760000000001</v>
      </c>
      <c r="L25" s="42">
        <f t="shared" si="3"/>
        <v>68550.45</v>
      </c>
      <c r="M25" s="42">
        <f t="shared" si="3"/>
        <v>61591.9</v>
      </c>
      <c r="N25" s="14">
        <f t="shared" si="1"/>
        <v>1.1129783299427358</v>
      </c>
      <c r="O25" s="2"/>
      <c r="P25" s="89">
        <f>SUM(P4:P24)</f>
        <v>3224.5</v>
      </c>
      <c r="Q25" s="89">
        <f>SUM(Q4:Q24)</f>
        <v>0</v>
      </c>
      <c r="R25" s="89">
        <f>SUM(R4:R24)</f>
        <v>204.4</v>
      </c>
      <c r="S25" s="139">
        <f>SUM(S4:S24)</f>
        <v>16074.4</v>
      </c>
      <c r="T25" s="140"/>
      <c r="U25" s="89">
        <f>P25+Q25+S25+R25+T25</f>
        <v>19503.300000000003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3" t="s">
        <v>31</v>
      </c>
      <c r="Q29" s="123"/>
      <c r="R29" s="123"/>
      <c r="S29" s="123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3">
        <v>42309</v>
      </c>
      <c r="Q30" s="124">
        <f>'[1]жовтень'!$D$83</f>
        <v>257.30632</v>
      </c>
      <c r="R30" s="124"/>
      <c r="S30" s="124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/>
      <c r="Q31" s="124"/>
      <c r="R31" s="124"/>
      <c r="S31" s="124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8" t="s">
        <v>70</v>
      </c>
      <c r="R33" s="119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7" t="s">
        <v>47</v>
      </c>
      <c r="R34" s="11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2" t="s">
        <v>33</v>
      </c>
      <c r="Q39" s="122"/>
      <c r="R39" s="122"/>
      <c r="S39" s="12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3">
        <v>42309</v>
      </c>
      <c r="Q40" s="120">
        <v>153220.82662</v>
      </c>
      <c r="R40" s="120"/>
      <c r="S40" s="120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4"/>
      <c r="Q41" s="120"/>
      <c r="R41" s="120"/>
      <c r="S41" s="120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25:T25"/>
    <mergeCell ref="S19:T19"/>
    <mergeCell ref="S20:T20"/>
    <mergeCell ref="S21:T21"/>
    <mergeCell ref="S22:T22"/>
    <mergeCell ref="P28:S28"/>
    <mergeCell ref="P29:S29"/>
    <mergeCell ref="P30:P31"/>
    <mergeCell ref="Q30:S31"/>
    <mergeCell ref="P40:P41"/>
    <mergeCell ref="Q40:S41"/>
    <mergeCell ref="Q33:R33"/>
    <mergeCell ref="Q34:R34"/>
    <mergeCell ref="P38:S38"/>
    <mergeCell ref="P39:S39"/>
  </mergeCells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F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115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117</v>
      </c>
      <c r="Q1" s="129"/>
      <c r="R1" s="129"/>
      <c r="S1" s="129"/>
      <c r="T1" s="129"/>
      <c r="U1" s="130"/>
    </row>
    <row r="2" spans="1:21" ht="16.5" thickBot="1">
      <c r="A2" s="131" t="s">
        <v>119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118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116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42310</v>
      </c>
      <c r="B4" s="41">
        <v>393.2</v>
      </c>
      <c r="C4" s="60">
        <v>6.6</v>
      </c>
      <c r="D4" s="47">
        <v>9.1</v>
      </c>
      <c r="E4" s="41">
        <v>71.13</v>
      </c>
      <c r="F4" s="45">
        <v>584.14</v>
      </c>
      <c r="G4" s="3">
        <v>1.6</v>
      </c>
      <c r="H4" s="3">
        <v>24.2</v>
      </c>
      <c r="I4" s="3">
        <v>0</v>
      </c>
      <c r="J4" s="3">
        <v>5.4</v>
      </c>
      <c r="K4" s="41">
        <f aca="true" t="shared" si="0" ref="K4:K24">L4-B4-C4-D4-E4-F4-G4-H4-I4-J4</f>
        <v>4594.129999999999</v>
      </c>
      <c r="L4" s="41">
        <v>5689.5</v>
      </c>
      <c r="M4" s="41">
        <v>5650</v>
      </c>
      <c r="N4" s="4">
        <f aca="true" t="shared" si="1" ref="N4:N25">L4/M4</f>
        <v>1.0069911504424778</v>
      </c>
      <c r="O4" s="2">
        <f>AVERAGE(L4:L24)</f>
        <v>3471.0066666666658</v>
      </c>
      <c r="P4" s="43">
        <v>0</v>
      </c>
      <c r="Q4" s="44">
        <v>0</v>
      </c>
      <c r="R4" s="45">
        <v>0</v>
      </c>
      <c r="S4" s="141">
        <v>999.6</v>
      </c>
      <c r="T4" s="142"/>
      <c r="U4" s="34">
        <f>P4+Q4+S4+R4+T4</f>
        <v>999.6</v>
      </c>
    </row>
    <row r="5" spans="1:21" ht="12.75">
      <c r="A5" s="12">
        <v>42311</v>
      </c>
      <c r="B5" s="41">
        <v>923.3</v>
      </c>
      <c r="C5" s="60">
        <v>6.7</v>
      </c>
      <c r="D5" s="47">
        <v>16.3</v>
      </c>
      <c r="E5" s="41">
        <v>101.5</v>
      </c>
      <c r="F5" s="48">
        <v>1005.1</v>
      </c>
      <c r="G5" s="3">
        <v>0.1</v>
      </c>
      <c r="H5" s="3">
        <v>15.6</v>
      </c>
      <c r="I5" s="3">
        <v>0</v>
      </c>
      <c r="J5" s="3">
        <v>17.1</v>
      </c>
      <c r="K5" s="41">
        <f t="shared" si="0"/>
        <v>100.49999999999986</v>
      </c>
      <c r="L5" s="41">
        <v>2186.2</v>
      </c>
      <c r="M5" s="41">
        <v>1700</v>
      </c>
      <c r="N5" s="4">
        <f t="shared" si="1"/>
        <v>1.2859999999999998</v>
      </c>
      <c r="O5" s="2">
        <v>3471</v>
      </c>
      <c r="P5" s="104">
        <v>0</v>
      </c>
      <c r="Q5" s="47">
        <v>0</v>
      </c>
      <c r="R5" s="53">
        <v>0</v>
      </c>
      <c r="S5" s="109">
        <v>0</v>
      </c>
      <c r="T5" s="110"/>
      <c r="U5" s="34">
        <f aca="true" t="shared" si="2" ref="U5:U24">P5+Q5+S5+R5+T5</f>
        <v>0</v>
      </c>
    </row>
    <row r="6" spans="1:21" ht="12.75">
      <c r="A6" s="12">
        <v>42312</v>
      </c>
      <c r="B6" s="41">
        <v>1016.9</v>
      </c>
      <c r="C6" s="60">
        <v>2.1</v>
      </c>
      <c r="D6" s="50">
        <v>54.8</v>
      </c>
      <c r="E6" s="41">
        <v>97.4</v>
      </c>
      <c r="F6" s="51">
        <v>1463</v>
      </c>
      <c r="G6" s="3">
        <v>0.3</v>
      </c>
      <c r="H6" s="3">
        <v>24.5</v>
      </c>
      <c r="I6" s="3">
        <v>687.1</v>
      </c>
      <c r="J6" s="3">
        <v>39.7</v>
      </c>
      <c r="K6" s="41">
        <f t="shared" si="0"/>
        <v>31.23999999999971</v>
      </c>
      <c r="L6" s="41">
        <v>3417.04</v>
      </c>
      <c r="M6" s="41">
        <v>1800</v>
      </c>
      <c r="N6" s="4">
        <f t="shared" si="1"/>
        <v>1.8983555555555556</v>
      </c>
      <c r="O6" s="2">
        <v>3471</v>
      </c>
      <c r="P6" s="105">
        <v>0</v>
      </c>
      <c r="Q6" s="50">
        <v>0</v>
      </c>
      <c r="R6" s="106">
        <v>199.7</v>
      </c>
      <c r="S6" s="143">
        <v>0</v>
      </c>
      <c r="T6" s="144"/>
      <c r="U6" s="34">
        <f t="shared" si="2"/>
        <v>199.7</v>
      </c>
    </row>
    <row r="7" spans="1:21" ht="12.75">
      <c r="A7" s="12">
        <v>42313</v>
      </c>
      <c r="B7" s="41">
        <v>1735.5</v>
      </c>
      <c r="C7" s="60">
        <v>2.8</v>
      </c>
      <c r="D7" s="47">
        <v>9.3</v>
      </c>
      <c r="E7" s="41">
        <v>199.5</v>
      </c>
      <c r="F7" s="48">
        <v>975.4</v>
      </c>
      <c r="G7" s="3">
        <v>0.5</v>
      </c>
      <c r="H7" s="3">
        <v>22.6</v>
      </c>
      <c r="I7" s="3">
        <v>0.1</v>
      </c>
      <c r="J7" s="3">
        <v>0.8</v>
      </c>
      <c r="K7" s="41">
        <f t="shared" si="0"/>
        <v>80.80000000000031</v>
      </c>
      <c r="L7" s="41">
        <v>3027.3</v>
      </c>
      <c r="M7" s="41">
        <v>2000</v>
      </c>
      <c r="N7" s="4">
        <f t="shared" si="1"/>
        <v>1.5136500000000002</v>
      </c>
      <c r="O7" s="2">
        <v>3471</v>
      </c>
      <c r="P7" s="104">
        <v>0</v>
      </c>
      <c r="Q7" s="47">
        <v>0</v>
      </c>
      <c r="R7" s="53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42314</v>
      </c>
      <c r="B8" s="41">
        <v>5672</v>
      </c>
      <c r="C8" s="96">
        <v>2</v>
      </c>
      <c r="D8" s="3">
        <v>5.7</v>
      </c>
      <c r="E8" s="3">
        <v>197.4</v>
      </c>
      <c r="F8" s="41">
        <v>861.9</v>
      </c>
      <c r="G8" s="3">
        <v>0.3</v>
      </c>
      <c r="H8" s="3">
        <v>22.6</v>
      </c>
      <c r="I8" s="3">
        <v>0</v>
      </c>
      <c r="J8" s="3">
        <v>18.9</v>
      </c>
      <c r="K8" s="41">
        <f t="shared" si="0"/>
        <v>59.899999999999814</v>
      </c>
      <c r="L8" s="41">
        <v>6840.7</v>
      </c>
      <c r="M8" s="41">
        <v>4900</v>
      </c>
      <c r="N8" s="4">
        <f t="shared" si="1"/>
        <v>1.3960612244897959</v>
      </c>
      <c r="O8" s="2">
        <v>3471</v>
      </c>
      <c r="P8" s="104">
        <v>0</v>
      </c>
      <c r="Q8" s="47">
        <v>0</v>
      </c>
      <c r="R8" s="53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42317</v>
      </c>
      <c r="B9" s="41">
        <v>953.7</v>
      </c>
      <c r="C9" s="96">
        <v>46.8</v>
      </c>
      <c r="D9" s="3">
        <v>14.2</v>
      </c>
      <c r="E9" s="3">
        <v>69.7</v>
      </c>
      <c r="F9" s="41">
        <v>964.3</v>
      </c>
      <c r="G9" s="3">
        <v>1.6</v>
      </c>
      <c r="H9" s="3">
        <v>34.5</v>
      </c>
      <c r="I9" s="3">
        <v>0</v>
      </c>
      <c r="J9" s="3">
        <v>18.5</v>
      </c>
      <c r="K9" s="41">
        <f t="shared" si="0"/>
        <v>40.69999999999996</v>
      </c>
      <c r="L9" s="41">
        <v>2144</v>
      </c>
      <c r="M9" s="41">
        <v>1500</v>
      </c>
      <c r="N9" s="4">
        <f t="shared" si="1"/>
        <v>1.4293333333333333</v>
      </c>
      <c r="O9" s="2">
        <v>3471</v>
      </c>
      <c r="P9" s="104">
        <v>706.5</v>
      </c>
      <c r="Q9" s="47">
        <v>0</v>
      </c>
      <c r="R9" s="52">
        <v>0</v>
      </c>
      <c r="S9" s="109">
        <v>0</v>
      </c>
      <c r="T9" s="110"/>
      <c r="U9" s="34">
        <f t="shared" si="2"/>
        <v>706.5</v>
      </c>
    </row>
    <row r="10" spans="1:21" ht="12.75">
      <c r="A10" s="12">
        <v>42318</v>
      </c>
      <c r="B10" s="41">
        <v>670.33</v>
      </c>
      <c r="C10" s="96">
        <v>49.3</v>
      </c>
      <c r="D10" s="3">
        <v>1</v>
      </c>
      <c r="E10" s="3">
        <v>59.3</v>
      </c>
      <c r="F10" s="41">
        <v>1451.8</v>
      </c>
      <c r="G10" s="3">
        <v>0.1</v>
      </c>
      <c r="H10" s="3">
        <v>77</v>
      </c>
      <c r="I10" s="3">
        <v>0</v>
      </c>
      <c r="J10" s="3">
        <v>28.7</v>
      </c>
      <c r="K10" s="41">
        <f t="shared" si="0"/>
        <v>61.3700000000003</v>
      </c>
      <c r="L10" s="41">
        <v>2398.9</v>
      </c>
      <c r="M10" s="55">
        <v>1800</v>
      </c>
      <c r="N10" s="4">
        <f t="shared" si="1"/>
        <v>1.3327222222222224</v>
      </c>
      <c r="O10" s="2">
        <v>3471</v>
      </c>
      <c r="P10" s="104">
        <v>180</v>
      </c>
      <c r="Q10" s="47">
        <v>0</v>
      </c>
      <c r="R10" s="53">
        <v>0</v>
      </c>
      <c r="S10" s="109">
        <v>0</v>
      </c>
      <c r="T10" s="110"/>
      <c r="U10" s="34">
        <f t="shared" si="2"/>
        <v>180</v>
      </c>
    </row>
    <row r="11" spans="1:21" ht="12.75">
      <c r="A11" s="12">
        <v>42319</v>
      </c>
      <c r="B11" s="41">
        <v>330.4</v>
      </c>
      <c r="C11" s="96">
        <v>7.1</v>
      </c>
      <c r="D11" s="3">
        <v>4</v>
      </c>
      <c r="E11" s="3">
        <v>96.7</v>
      </c>
      <c r="F11" s="41">
        <v>855.3</v>
      </c>
      <c r="G11" s="3">
        <v>0.5</v>
      </c>
      <c r="H11" s="3">
        <v>26.7</v>
      </c>
      <c r="I11" s="3">
        <v>0</v>
      </c>
      <c r="J11" s="3">
        <v>3.74</v>
      </c>
      <c r="K11" s="41">
        <f t="shared" si="0"/>
        <v>47.460000000000086</v>
      </c>
      <c r="L11" s="41">
        <v>1371.9</v>
      </c>
      <c r="M11" s="41">
        <v>1200</v>
      </c>
      <c r="N11" s="4">
        <f t="shared" si="1"/>
        <v>1.14325</v>
      </c>
      <c r="O11" s="2">
        <v>3471</v>
      </c>
      <c r="P11" s="104">
        <v>9.6</v>
      </c>
      <c r="Q11" s="47">
        <v>0</v>
      </c>
      <c r="R11" s="53">
        <v>0</v>
      </c>
      <c r="S11" s="109">
        <v>0</v>
      </c>
      <c r="T11" s="110"/>
      <c r="U11" s="34">
        <f t="shared" si="2"/>
        <v>9.6</v>
      </c>
    </row>
    <row r="12" spans="1:21" ht="12.75">
      <c r="A12" s="12">
        <v>42320</v>
      </c>
      <c r="B12" s="41">
        <v>1132.2</v>
      </c>
      <c r="C12" s="96">
        <v>19.2</v>
      </c>
      <c r="D12" s="3">
        <v>3.6</v>
      </c>
      <c r="E12" s="3">
        <v>137.1</v>
      </c>
      <c r="F12" s="41">
        <v>472.5</v>
      </c>
      <c r="G12" s="3">
        <v>1.24</v>
      </c>
      <c r="H12" s="3">
        <v>27.1</v>
      </c>
      <c r="I12" s="3">
        <v>0</v>
      </c>
      <c r="J12" s="3">
        <v>13</v>
      </c>
      <c r="K12" s="41">
        <f t="shared" si="0"/>
        <v>11.859999999999815</v>
      </c>
      <c r="L12" s="41">
        <v>1817.8</v>
      </c>
      <c r="M12" s="41">
        <v>2200</v>
      </c>
      <c r="N12" s="4">
        <f t="shared" si="1"/>
        <v>0.8262727272727273</v>
      </c>
      <c r="O12" s="2">
        <v>3471</v>
      </c>
      <c r="P12" s="104">
        <v>0</v>
      </c>
      <c r="Q12" s="47">
        <v>0</v>
      </c>
      <c r="R12" s="53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42321</v>
      </c>
      <c r="B13" s="41">
        <v>2882.4</v>
      </c>
      <c r="C13" s="96">
        <v>19.3</v>
      </c>
      <c r="D13" s="3">
        <v>-18.9</v>
      </c>
      <c r="E13" s="3">
        <v>139.24</v>
      </c>
      <c r="F13" s="41">
        <v>890.3</v>
      </c>
      <c r="G13" s="3">
        <v>1.74</v>
      </c>
      <c r="H13" s="3">
        <v>24.9</v>
      </c>
      <c r="I13" s="3">
        <v>0</v>
      </c>
      <c r="J13" s="3">
        <v>5.4</v>
      </c>
      <c r="K13" s="41">
        <f t="shared" si="0"/>
        <v>42.12000000000009</v>
      </c>
      <c r="L13" s="41">
        <v>3986.5</v>
      </c>
      <c r="M13" s="41">
        <v>3800</v>
      </c>
      <c r="N13" s="4">
        <f t="shared" si="1"/>
        <v>1.049078947368421</v>
      </c>
      <c r="O13" s="2">
        <v>3471</v>
      </c>
      <c r="P13" s="104">
        <v>0</v>
      </c>
      <c r="Q13" s="47">
        <v>0</v>
      </c>
      <c r="R13" s="53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42324</v>
      </c>
      <c r="B14" s="41">
        <v>1182.5</v>
      </c>
      <c r="C14" s="96">
        <v>169.6</v>
      </c>
      <c r="D14" s="3">
        <v>20.4</v>
      </c>
      <c r="E14" s="3">
        <v>168</v>
      </c>
      <c r="F14" s="41">
        <v>706.2</v>
      </c>
      <c r="G14" s="3">
        <v>2.6</v>
      </c>
      <c r="H14" s="3">
        <v>28.63</v>
      </c>
      <c r="I14" s="3">
        <v>0</v>
      </c>
      <c r="J14" s="3">
        <v>4.8</v>
      </c>
      <c r="K14" s="41">
        <f t="shared" si="0"/>
        <v>80.46999999999979</v>
      </c>
      <c r="L14" s="41">
        <v>2363.2</v>
      </c>
      <c r="M14" s="41">
        <v>3400</v>
      </c>
      <c r="N14" s="4">
        <f t="shared" si="1"/>
        <v>0.6950588235294117</v>
      </c>
      <c r="O14" s="2">
        <v>3471</v>
      </c>
      <c r="P14" s="104">
        <v>0</v>
      </c>
      <c r="Q14" s="47">
        <v>0</v>
      </c>
      <c r="R14" s="52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42325</v>
      </c>
      <c r="B15" s="41">
        <v>308.24</v>
      </c>
      <c r="C15" s="96">
        <v>36.7</v>
      </c>
      <c r="D15" s="3">
        <v>2.5</v>
      </c>
      <c r="E15" s="3">
        <v>268.3</v>
      </c>
      <c r="F15" s="41">
        <v>1529.5</v>
      </c>
      <c r="G15" s="3">
        <v>505.8</v>
      </c>
      <c r="H15" s="3">
        <v>13.4</v>
      </c>
      <c r="I15" s="3">
        <v>0</v>
      </c>
      <c r="J15" s="3">
        <v>3.2</v>
      </c>
      <c r="K15" s="41">
        <f t="shared" si="0"/>
        <v>33.060000000000024</v>
      </c>
      <c r="L15" s="41">
        <v>2700.7</v>
      </c>
      <c r="M15" s="41">
        <v>2600</v>
      </c>
      <c r="N15" s="4">
        <f t="shared" si="1"/>
        <v>1.0387307692307692</v>
      </c>
      <c r="O15" s="2">
        <v>3471</v>
      </c>
      <c r="P15" s="104">
        <v>0</v>
      </c>
      <c r="Q15" s="47">
        <v>0</v>
      </c>
      <c r="R15" s="52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42326</v>
      </c>
      <c r="B16" s="47">
        <v>641.1</v>
      </c>
      <c r="C16" s="97">
        <v>27.1</v>
      </c>
      <c r="D16" s="75">
        <v>14.9</v>
      </c>
      <c r="E16" s="75">
        <v>230.5</v>
      </c>
      <c r="F16" s="101">
        <v>1209.4</v>
      </c>
      <c r="G16" s="75">
        <v>160.3</v>
      </c>
      <c r="H16" s="75">
        <v>28.4</v>
      </c>
      <c r="I16" s="75">
        <v>0.8</v>
      </c>
      <c r="J16" s="75">
        <v>0.75</v>
      </c>
      <c r="K16" s="41">
        <f t="shared" si="0"/>
        <v>48.44999999999981</v>
      </c>
      <c r="L16" s="47">
        <v>2361.7</v>
      </c>
      <c r="M16" s="55">
        <v>3400</v>
      </c>
      <c r="N16" s="4">
        <f>L16/M16</f>
        <v>0.6946176470588235</v>
      </c>
      <c r="O16" s="2">
        <v>3471</v>
      </c>
      <c r="P16" s="104">
        <v>0</v>
      </c>
      <c r="Q16" s="47">
        <v>25.8</v>
      </c>
      <c r="R16" s="52">
        <v>9.1</v>
      </c>
      <c r="S16" s="109">
        <v>0</v>
      </c>
      <c r="T16" s="110"/>
      <c r="U16" s="34">
        <f t="shared" si="2"/>
        <v>34.9</v>
      </c>
    </row>
    <row r="17" spans="1:21" ht="12.75">
      <c r="A17" s="12">
        <v>42327</v>
      </c>
      <c r="B17" s="41">
        <v>1347.3</v>
      </c>
      <c r="C17" s="96">
        <v>52.3</v>
      </c>
      <c r="D17" s="3">
        <v>6.1</v>
      </c>
      <c r="E17" s="3">
        <v>251.9</v>
      </c>
      <c r="F17" s="41">
        <v>1437.44</v>
      </c>
      <c r="G17" s="3">
        <v>502.6</v>
      </c>
      <c r="H17" s="3">
        <v>21.5</v>
      </c>
      <c r="I17" s="3">
        <v>0</v>
      </c>
      <c r="J17" s="3">
        <v>5.4</v>
      </c>
      <c r="K17" s="41">
        <f t="shared" si="0"/>
        <v>16.860000000000106</v>
      </c>
      <c r="L17" s="41">
        <v>3641.4</v>
      </c>
      <c r="M17" s="55">
        <v>1800</v>
      </c>
      <c r="N17" s="4">
        <f t="shared" si="1"/>
        <v>2.023</v>
      </c>
      <c r="O17" s="2">
        <v>3471</v>
      </c>
      <c r="P17" s="104">
        <v>0</v>
      </c>
      <c r="Q17" s="47">
        <v>0</v>
      </c>
      <c r="R17" s="52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42328</v>
      </c>
      <c r="B18" s="41">
        <v>2647.24</v>
      </c>
      <c r="C18" s="96">
        <v>66.4</v>
      </c>
      <c r="D18" s="3">
        <v>14.3</v>
      </c>
      <c r="E18" s="3">
        <v>303.4</v>
      </c>
      <c r="F18" s="41">
        <v>406.7</v>
      </c>
      <c r="G18" s="3">
        <v>0</v>
      </c>
      <c r="H18" s="3">
        <v>17.4</v>
      </c>
      <c r="I18" s="3">
        <v>0</v>
      </c>
      <c r="J18" s="3">
        <v>15.2</v>
      </c>
      <c r="K18" s="41">
        <f t="shared" si="0"/>
        <v>29.960000000000232</v>
      </c>
      <c r="L18" s="41">
        <v>3500.6</v>
      </c>
      <c r="M18" s="41">
        <v>3500</v>
      </c>
      <c r="N18" s="4">
        <f t="shared" si="1"/>
        <v>1.0001714285714285</v>
      </c>
      <c r="O18" s="2">
        <v>3471</v>
      </c>
      <c r="P18" s="104">
        <v>0</v>
      </c>
      <c r="Q18" s="47">
        <v>0</v>
      </c>
      <c r="R18" s="53">
        <v>0</v>
      </c>
      <c r="S18" s="109">
        <v>0</v>
      </c>
      <c r="T18" s="110"/>
      <c r="U18" s="34">
        <f t="shared" si="2"/>
        <v>0</v>
      </c>
    </row>
    <row r="19" spans="1:21" ht="12.75">
      <c r="A19" s="12">
        <v>42331</v>
      </c>
      <c r="B19" s="41">
        <v>977.4</v>
      </c>
      <c r="C19" s="96">
        <v>52.8</v>
      </c>
      <c r="D19" s="3">
        <v>14.34</v>
      </c>
      <c r="E19" s="3">
        <v>344.7</v>
      </c>
      <c r="F19" s="41">
        <v>139.1</v>
      </c>
      <c r="G19" s="3">
        <v>0.1</v>
      </c>
      <c r="H19" s="3">
        <v>34.3</v>
      </c>
      <c r="I19" s="3">
        <v>0</v>
      </c>
      <c r="J19" s="3">
        <v>0.6</v>
      </c>
      <c r="K19" s="41">
        <f t="shared" si="0"/>
        <v>26.259999999999962</v>
      </c>
      <c r="L19" s="41">
        <v>1589.6</v>
      </c>
      <c r="M19" s="41">
        <v>3500</v>
      </c>
      <c r="N19" s="4">
        <f>L19/M19</f>
        <v>0.45417142857142856</v>
      </c>
      <c r="O19" s="2">
        <v>3471</v>
      </c>
      <c r="P19" s="104">
        <v>0</v>
      </c>
      <c r="Q19" s="47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42332</v>
      </c>
      <c r="B20" s="41">
        <v>1672.5</v>
      </c>
      <c r="C20" s="96">
        <v>977.3</v>
      </c>
      <c r="D20" s="3">
        <v>5</v>
      </c>
      <c r="E20" s="3">
        <v>539</v>
      </c>
      <c r="F20" s="41">
        <v>201.9</v>
      </c>
      <c r="G20" s="3">
        <v>0</v>
      </c>
      <c r="H20" s="3">
        <v>23.2</v>
      </c>
      <c r="I20" s="3">
        <v>0</v>
      </c>
      <c r="J20" s="3">
        <v>11.6</v>
      </c>
      <c r="K20" s="41">
        <f t="shared" si="0"/>
        <v>16.59999999999995</v>
      </c>
      <c r="L20" s="41">
        <v>3447.1</v>
      </c>
      <c r="M20" s="41">
        <v>2500</v>
      </c>
      <c r="N20" s="4">
        <f t="shared" si="1"/>
        <v>1.37884</v>
      </c>
      <c r="O20" s="2">
        <v>3471</v>
      </c>
      <c r="P20" s="104">
        <v>0</v>
      </c>
      <c r="Q20" s="47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42333</v>
      </c>
      <c r="B21" s="41">
        <v>436.1</v>
      </c>
      <c r="C21" s="96">
        <v>475.63</v>
      </c>
      <c r="D21" s="3">
        <v>2.2</v>
      </c>
      <c r="E21" s="41">
        <v>732.7</v>
      </c>
      <c r="F21" s="41">
        <v>389.5</v>
      </c>
      <c r="G21" s="3">
        <v>0</v>
      </c>
      <c r="H21" s="3">
        <v>26.2</v>
      </c>
      <c r="I21" s="3">
        <v>0</v>
      </c>
      <c r="J21" s="3">
        <v>0</v>
      </c>
      <c r="K21" s="41">
        <f t="shared" si="0"/>
        <v>64.3699999999997</v>
      </c>
      <c r="L21" s="41">
        <v>2126.7</v>
      </c>
      <c r="M21" s="41">
        <v>2700</v>
      </c>
      <c r="N21" s="4">
        <f t="shared" si="1"/>
        <v>0.7876666666666666</v>
      </c>
      <c r="O21" s="2">
        <v>3471</v>
      </c>
      <c r="P21" s="46">
        <v>26.2</v>
      </c>
      <c r="Q21" s="52">
        <v>0</v>
      </c>
      <c r="R21" s="53">
        <v>0.3</v>
      </c>
      <c r="S21" s="109">
        <v>0</v>
      </c>
      <c r="T21" s="110"/>
      <c r="U21" s="34">
        <f t="shared" si="2"/>
        <v>26.5</v>
      </c>
    </row>
    <row r="22" spans="1:21" ht="12.75">
      <c r="A22" s="12">
        <v>42334</v>
      </c>
      <c r="B22" s="41">
        <v>1619.9</v>
      </c>
      <c r="C22" s="96">
        <v>2664.33</v>
      </c>
      <c r="D22" s="3">
        <v>15.2</v>
      </c>
      <c r="E22" s="41">
        <v>1040.4</v>
      </c>
      <c r="F22" s="41">
        <v>113.8</v>
      </c>
      <c r="G22" s="3">
        <v>0</v>
      </c>
      <c r="H22" s="3">
        <v>20.7</v>
      </c>
      <c r="I22" s="3">
        <v>0</v>
      </c>
      <c r="J22" s="3">
        <v>3.3</v>
      </c>
      <c r="K22" s="41">
        <f t="shared" si="0"/>
        <v>44.569999999999666</v>
      </c>
      <c r="L22" s="41">
        <v>5522.2</v>
      </c>
      <c r="M22" s="41">
        <v>2800</v>
      </c>
      <c r="N22" s="4">
        <f t="shared" si="1"/>
        <v>1.9722142857142857</v>
      </c>
      <c r="O22" s="2">
        <v>3471</v>
      </c>
      <c r="P22" s="46">
        <v>78.6</v>
      </c>
      <c r="Q22" s="52">
        <v>0.1</v>
      </c>
      <c r="R22" s="53">
        <v>20.1</v>
      </c>
      <c r="S22" s="109">
        <v>0</v>
      </c>
      <c r="T22" s="110"/>
      <c r="U22" s="34">
        <f t="shared" si="2"/>
        <v>98.79999999999998</v>
      </c>
    </row>
    <row r="23" spans="1:21" ht="12.75">
      <c r="A23" s="12">
        <v>42335</v>
      </c>
      <c r="B23" s="41">
        <v>3426.2</v>
      </c>
      <c r="C23" s="96">
        <v>964.2</v>
      </c>
      <c r="D23" s="3">
        <v>28</v>
      </c>
      <c r="E23" s="41">
        <v>2249.9</v>
      </c>
      <c r="F23" s="41">
        <v>127.3</v>
      </c>
      <c r="G23" s="3">
        <v>-0.8</v>
      </c>
      <c r="H23" s="3">
        <v>30.5</v>
      </c>
      <c r="I23" s="3">
        <v>0</v>
      </c>
      <c r="J23" s="3">
        <v>6.6</v>
      </c>
      <c r="K23" s="41">
        <f t="shared" si="0"/>
        <v>20.400000000000453</v>
      </c>
      <c r="L23" s="41">
        <v>6852.3</v>
      </c>
      <c r="M23" s="41">
        <v>7000</v>
      </c>
      <c r="N23" s="4">
        <f t="shared" si="1"/>
        <v>0.9789</v>
      </c>
      <c r="O23" s="2">
        <v>3471</v>
      </c>
      <c r="P23" s="46">
        <v>0</v>
      </c>
      <c r="Q23" s="52">
        <v>0</v>
      </c>
      <c r="R23" s="53">
        <v>0</v>
      </c>
      <c r="S23" s="109">
        <v>0</v>
      </c>
      <c r="T23" s="110"/>
      <c r="U23" s="34">
        <f t="shared" si="2"/>
        <v>0</v>
      </c>
    </row>
    <row r="24" spans="1:21" ht="13.5" thickBot="1">
      <c r="A24" s="12">
        <v>42338</v>
      </c>
      <c r="B24" s="41">
        <v>2980.3</v>
      </c>
      <c r="C24" s="96">
        <v>1405.6</v>
      </c>
      <c r="D24" s="3">
        <v>5.5</v>
      </c>
      <c r="E24" s="3">
        <v>1295</v>
      </c>
      <c r="F24" s="41">
        <v>155.1</v>
      </c>
      <c r="G24" s="3">
        <v>0</v>
      </c>
      <c r="H24" s="3">
        <v>29.9</v>
      </c>
      <c r="I24" s="3">
        <v>0</v>
      </c>
      <c r="J24" s="3">
        <v>0</v>
      </c>
      <c r="K24" s="41">
        <f t="shared" si="0"/>
        <v>34.4000000000001</v>
      </c>
      <c r="L24" s="41">
        <v>5905.8</v>
      </c>
      <c r="M24" s="41">
        <v>4222.7</v>
      </c>
      <c r="N24" s="4">
        <f t="shared" si="1"/>
        <v>1.398583844459706</v>
      </c>
      <c r="O24" s="2">
        <v>3471</v>
      </c>
      <c r="P24" s="46">
        <v>0</v>
      </c>
      <c r="Q24" s="52">
        <v>0</v>
      </c>
      <c r="R24" s="53">
        <v>0.1</v>
      </c>
      <c r="S24" s="109">
        <v>130.5</v>
      </c>
      <c r="T24" s="110"/>
      <c r="U24" s="34">
        <f t="shared" si="2"/>
        <v>130.6</v>
      </c>
    </row>
    <row r="25" spans="1:21" ht="13.5" thickBot="1">
      <c r="A25" s="38" t="s">
        <v>30</v>
      </c>
      <c r="B25" s="99">
        <f aca="true" t="shared" si="3" ref="B25:M25">SUM(B4:B24)</f>
        <v>32948.71</v>
      </c>
      <c r="C25" s="99">
        <f t="shared" si="3"/>
        <v>7053.859999999999</v>
      </c>
      <c r="D25" s="99">
        <f t="shared" si="3"/>
        <v>227.54</v>
      </c>
      <c r="E25" s="99">
        <f t="shared" si="3"/>
        <v>8592.77</v>
      </c>
      <c r="F25" s="99">
        <f t="shared" si="3"/>
        <v>15939.68</v>
      </c>
      <c r="G25" s="99">
        <f t="shared" si="3"/>
        <v>1178.5800000000002</v>
      </c>
      <c r="H25" s="99">
        <f t="shared" si="3"/>
        <v>573.8299999999999</v>
      </c>
      <c r="I25" s="100">
        <f>SUM(I4:I24)</f>
        <v>688</v>
      </c>
      <c r="J25" s="100">
        <f t="shared" si="3"/>
        <v>202.69</v>
      </c>
      <c r="K25" s="42">
        <f t="shared" si="3"/>
        <v>5485.479999999999</v>
      </c>
      <c r="L25" s="42">
        <f t="shared" si="3"/>
        <v>72891.13999999998</v>
      </c>
      <c r="M25" s="42">
        <f t="shared" si="3"/>
        <v>63972.7</v>
      </c>
      <c r="N25" s="14">
        <f t="shared" si="1"/>
        <v>1.1394100921174186</v>
      </c>
      <c r="O25" s="2"/>
      <c r="P25" s="89">
        <f>SUM(P4:P24)</f>
        <v>1000.9000000000001</v>
      </c>
      <c r="Q25" s="89">
        <f>SUM(Q4:Q24)</f>
        <v>25.900000000000002</v>
      </c>
      <c r="R25" s="89">
        <f>SUM(R4:R24)</f>
        <v>229.29999999999998</v>
      </c>
      <c r="S25" s="139">
        <f>SUM(S4:S24)</f>
        <v>1130.1</v>
      </c>
      <c r="T25" s="140"/>
      <c r="U25" s="89">
        <f>P25+Q25+S25+R25+T25</f>
        <v>2386.2000000000003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3" t="s">
        <v>31</v>
      </c>
      <c r="Q29" s="123"/>
      <c r="R29" s="123"/>
      <c r="S29" s="123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3">
        <v>42339</v>
      </c>
      <c r="Q30" s="124">
        <f>'[1]листопад'!$D$83</f>
        <v>0.24</v>
      </c>
      <c r="R30" s="124"/>
      <c r="S30" s="124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/>
      <c r="Q31" s="124"/>
      <c r="R31" s="124"/>
      <c r="S31" s="124"/>
      <c r="T31" s="90"/>
      <c r="U31" s="90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'[1]серпень'!$I$83</f>
        <v>0</v>
      </c>
      <c r="T32" s="86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8" t="s">
        <v>70</v>
      </c>
      <c r="R33" s="119"/>
      <c r="S33" s="60">
        <f>'[1]серпень'!$I$82</f>
        <v>0</v>
      </c>
      <c r="T33" s="88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7" t="s">
        <v>47</v>
      </c>
      <c r="R34" s="117"/>
      <c r="S34" s="79">
        <f>'[1]серпень'!$I$81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2" t="s">
        <v>33</v>
      </c>
      <c r="Q39" s="122"/>
      <c r="R39" s="122"/>
      <c r="S39" s="12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3">
        <v>42339</v>
      </c>
      <c r="Q40" s="120">
        <v>124884.17262</v>
      </c>
      <c r="R40" s="120"/>
      <c r="S40" s="120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4"/>
      <c r="Q41" s="120"/>
      <c r="R41" s="120"/>
      <c r="S41" s="120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0"/>
  </sheetPr>
  <dimension ref="A1:U49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2" sqref="Q42:S43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120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122</v>
      </c>
      <c r="Q1" s="129"/>
      <c r="R1" s="129"/>
      <c r="S1" s="129"/>
      <c r="T1" s="129"/>
      <c r="U1" s="130"/>
    </row>
    <row r="2" spans="1:21" ht="16.5" thickBot="1">
      <c r="A2" s="131" t="s">
        <v>124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125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121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42339</v>
      </c>
      <c r="B4" s="41">
        <v>730.1</v>
      </c>
      <c r="C4" s="60">
        <v>-518.1</v>
      </c>
      <c r="D4" s="47">
        <v>19</v>
      </c>
      <c r="E4" s="41">
        <v>89.8</v>
      </c>
      <c r="F4" s="45">
        <v>233.3</v>
      </c>
      <c r="G4" s="3">
        <v>0</v>
      </c>
      <c r="H4" s="3">
        <v>13.6</v>
      </c>
      <c r="I4" s="3">
        <v>0</v>
      </c>
      <c r="J4" s="3">
        <v>3.8</v>
      </c>
      <c r="K4" s="41">
        <f aca="true" t="shared" si="0" ref="K4:K26">L4-B4-C4-D4-E4-F4-G4-H4-I4-J4</f>
        <v>4208.099999999999</v>
      </c>
      <c r="L4" s="41">
        <v>4779.6</v>
      </c>
      <c r="M4" s="41">
        <v>4700</v>
      </c>
      <c r="N4" s="4">
        <f aca="true" t="shared" si="1" ref="N4:N27">L4/M4</f>
        <v>1.016936170212766</v>
      </c>
      <c r="O4" s="2">
        <f>AVERAGE(L4:L9)</f>
        <v>2965.3500000000004</v>
      </c>
      <c r="P4" s="43">
        <v>0</v>
      </c>
      <c r="Q4" s="44">
        <v>0</v>
      </c>
      <c r="R4" s="45">
        <v>0</v>
      </c>
      <c r="S4" s="141">
        <v>999.6</v>
      </c>
      <c r="T4" s="142"/>
      <c r="U4" s="34">
        <f>P4+Q4+S4+R4+T4</f>
        <v>999.6</v>
      </c>
    </row>
    <row r="5" spans="1:21" ht="12.75">
      <c r="A5" s="12">
        <v>42340</v>
      </c>
      <c r="B5" s="41">
        <v>280.7</v>
      </c>
      <c r="C5" s="60">
        <v>6.6</v>
      </c>
      <c r="D5" s="47">
        <v>4.4</v>
      </c>
      <c r="E5" s="41">
        <v>68.8</v>
      </c>
      <c r="F5" s="48">
        <v>133.5</v>
      </c>
      <c r="G5" s="3">
        <v>0</v>
      </c>
      <c r="H5" s="3">
        <v>24.95</v>
      </c>
      <c r="I5" s="3">
        <v>0</v>
      </c>
      <c r="J5" s="3">
        <v>0.6</v>
      </c>
      <c r="K5" s="41">
        <f t="shared" si="0"/>
        <v>56.949999999999996</v>
      </c>
      <c r="L5" s="41">
        <v>576.5</v>
      </c>
      <c r="M5" s="41">
        <v>700</v>
      </c>
      <c r="N5" s="4">
        <f t="shared" si="1"/>
        <v>0.8235714285714286</v>
      </c>
      <c r="O5" s="2">
        <v>2965.4</v>
      </c>
      <c r="P5" s="104">
        <v>0</v>
      </c>
      <c r="Q5" s="47">
        <v>0</v>
      </c>
      <c r="R5" s="53">
        <v>0</v>
      </c>
      <c r="S5" s="109">
        <v>0</v>
      </c>
      <c r="T5" s="110"/>
      <c r="U5" s="34">
        <f aca="true" t="shared" si="2" ref="U5:U26">P5+Q5+S5+R5+T5</f>
        <v>0</v>
      </c>
    </row>
    <row r="6" spans="1:21" ht="12.75">
      <c r="A6" s="12">
        <v>42341</v>
      </c>
      <c r="B6" s="41">
        <v>1474.6</v>
      </c>
      <c r="C6" s="60">
        <v>12.2</v>
      </c>
      <c r="D6" s="50">
        <v>24.9</v>
      </c>
      <c r="E6" s="41">
        <v>210.6</v>
      </c>
      <c r="F6" s="51">
        <v>252.8</v>
      </c>
      <c r="G6" s="3">
        <v>0</v>
      </c>
      <c r="H6" s="3">
        <v>15.4</v>
      </c>
      <c r="I6" s="3">
        <v>691.5</v>
      </c>
      <c r="J6" s="3">
        <v>5.9</v>
      </c>
      <c r="K6" s="41">
        <f t="shared" si="0"/>
        <v>23.599999999999888</v>
      </c>
      <c r="L6" s="41">
        <v>2711.5</v>
      </c>
      <c r="M6" s="41">
        <v>2800</v>
      </c>
      <c r="N6" s="4">
        <f t="shared" si="1"/>
        <v>0.9683928571428572</v>
      </c>
      <c r="O6" s="2">
        <v>2965.4</v>
      </c>
      <c r="P6" s="105">
        <v>96.3</v>
      </c>
      <c r="Q6" s="50">
        <v>0</v>
      </c>
      <c r="R6" s="106">
        <v>0</v>
      </c>
      <c r="S6" s="143">
        <v>0</v>
      </c>
      <c r="T6" s="144"/>
      <c r="U6" s="34">
        <f t="shared" si="2"/>
        <v>96.3</v>
      </c>
    </row>
    <row r="7" spans="1:21" ht="12.75">
      <c r="A7" s="12">
        <v>42342</v>
      </c>
      <c r="B7" s="41">
        <v>2452.7</v>
      </c>
      <c r="C7" s="60">
        <v>1.96</v>
      </c>
      <c r="D7" s="47">
        <v>2</v>
      </c>
      <c r="E7" s="41">
        <v>144.7</v>
      </c>
      <c r="F7" s="48">
        <v>320.2</v>
      </c>
      <c r="G7" s="3">
        <v>0</v>
      </c>
      <c r="H7" s="3">
        <v>17.8</v>
      </c>
      <c r="I7" s="3">
        <v>0</v>
      </c>
      <c r="J7" s="3">
        <v>14.9</v>
      </c>
      <c r="K7" s="41">
        <f t="shared" si="0"/>
        <v>38.540000000000354</v>
      </c>
      <c r="L7" s="41">
        <v>2992.8</v>
      </c>
      <c r="M7" s="41">
        <v>3000</v>
      </c>
      <c r="N7" s="4">
        <f t="shared" si="1"/>
        <v>0.9976</v>
      </c>
      <c r="O7" s="2">
        <v>2965.4</v>
      </c>
      <c r="P7" s="104">
        <v>0</v>
      </c>
      <c r="Q7" s="47">
        <v>0</v>
      </c>
      <c r="R7" s="53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42345</v>
      </c>
      <c r="B8" s="41">
        <v>4825.5</v>
      </c>
      <c r="C8" s="96">
        <v>11.6</v>
      </c>
      <c r="D8" s="3">
        <v>0.1</v>
      </c>
      <c r="E8" s="3">
        <v>100.3</v>
      </c>
      <c r="F8" s="41">
        <v>302.2</v>
      </c>
      <c r="G8" s="3">
        <v>0.1</v>
      </c>
      <c r="H8" s="3">
        <v>28.1</v>
      </c>
      <c r="I8" s="3">
        <v>0</v>
      </c>
      <c r="J8" s="3">
        <v>20.3</v>
      </c>
      <c r="K8" s="41">
        <f t="shared" si="0"/>
        <v>34.69999999999959</v>
      </c>
      <c r="L8" s="41">
        <v>5322.9</v>
      </c>
      <c r="M8" s="41">
        <v>3200</v>
      </c>
      <c r="N8" s="4">
        <f t="shared" si="1"/>
        <v>1.66340625</v>
      </c>
      <c r="O8" s="2">
        <v>2965.4</v>
      </c>
      <c r="P8" s="104">
        <v>19.3</v>
      </c>
      <c r="Q8" s="47">
        <v>0</v>
      </c>
      <c r="R8" s="53">
        <v>0</v>
      </c>
      <c r="S8" s="109">
        <v>0</v>
      </c>
      <c r="T8" s="110"/>
      <c r="U8" s="34">
        <f t="shared" si="2"/>
        <v>19.3</v>
      </c>
    </row>
    <row r="9" spans="1:21" ht="12.75">
      <c r="A9" s="12">
        <v>42346</v>
      </c>
      <c r="B9" s="41">
        <v>873.9</v>
      </c>
      <c r="C9" s="96">
        <v>4.22</v>
      </c>
      <c r="D9" s="3">
        <v>8.66</v>
      </c>
      <c r="E9" s="3">
        <v>76.27</v>
      </c>
      <c r="F9" s="41">
        <v>352.16</v>
      </c>
      <c r="G9" s="3">
        <v>0.03</v>
      </c>
      <c r="H9" s="3">
        <v>19.82</v>
      </c>
      <c r="I9" s="3">
        <v>0</v>
      </c>
      <c r="J9" s="3">
        <v>50.7</v>
      </c>
      <c r="K9" s="41">
        <f t="shared" si="0"/>
        <v>23.039999999999978</v>
      </c>
      <c r="L9" s="41">
        <v>1408.8</v>
      </c>
      <c r="M9" s="41">
        <v>1600</v>
      </c>
      <c r="N9" s="4">
        <f t="shared" si="1"/>
        <v>0.8805</v>
      </c>
      <c r="O9" s="2">
        <v>2965.4</v>
      </c>
      <c r="P9" s="104">
        <v>0</v>
      </c>
      <c r="Q9" s="47">
        <v>0</v>
      </c>
      <c r="R9" s="52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42347</v>
      </c>
      <c r="B10" s="41"/>
      <c r="C10" s="96"/>
      <c r="D10" s="3"/>
      <c r="E10" s="3"/>
      <c r="F10" s="41"/>
      <c r="G10" s="3"/>
      <c r="H10" s="3"/>
      <c r="I10" s="3"/>
      <c r="J10" s="3"/>
      <c r="K10" s="41">
        <f t="shared" si="0"/>
        <v>0</v>
      </c>
      <c r="L10" s="41"/>
      <c r="M10" s="55">
        <v>1700</v>
      </c>
      <c r="N10" s="4">
        <f t="shared" si="1"/>
        <v>0</v>
      </c>
      <c r="O10" s="2">
        <v>2965.4</v>
      </c>
      <c r="P10" s="104"/>
      <c r="Q10" s="47"/>
      <c r="R10" s="53"/>
      <c r="S10" s="109"/>
      <c r="T10" s="110"/>
      <c r="U10" s="34">
        <f t="shared" si="2"/>
        <v>0</v>
      </c>
    </row>
    <row r="11" spans="1:21" ht="12.75">
      <c r="A11" s="12">
        <v>42348</v>
      </c>
      <c r="B11" s="41"/>
      <c r="C11" s="96"/>
      <c r="D11" s="3"/>
      <c r="E11" s="3"/>
      <c r="F11" s="41"/>
      <c r="G11" s="3"/>
      <c r="H11" s="3"/>
      <c r="I11" s="3"/>
      <c r="J11" s="3"/>
      <c r="K11" s="41">
        <f t="shared" si="0"/>
        <v>0</v>
      </c>
      <c r="L11" s="41"/>
      <c r="M11" s="41">
        <v>1450</v>
      </c>
      <c r="N11" s="4">
        <f t="shared" si="1"/>
        <v>0</v>
      </c>
      <c r="O11" s="2">
        <v>2965.4</v>
      </c>
      <c r="P11" s="104"/>
      <c r="Q11" s="47"/>
      <c r="R11" s="53"/>
      <c r="S11" s="109"/>
      <c r="T11" s="110"/>
      <c r="U11" s="34">
        <f t="shared" si="2"/>
        <v>0</v>
      </c>
    </row>
    <row r="12" spans="1:21" ht="12.75">
      <c r="A12" s="12">
        <v>42349</v>
      </c>
      <c r="B12" s="41"/>
      <c r="C12" s="96"/>
      <c r="D12" s="3"/>
      <c r="E12" s="3"/>
      <c r="F12" s="41"/>
      <c r="G12" s="3"/>
      <c r="H12" s="3"/>
      <c r="I12" s="3"/>
      <c r="J12" s="3"/>
      <c r="K12" s="41">
        <f t="shared" si="0"/>
        <v>0</v>
      </c>
      <c r="L12" s="41"/>
      <c r="M12" s="41">
        <v>1350</v>
      </c>
      <c r="N12" s="4">
        <f t="shared" si="1"/>
        <v>0</v>
      </c>
      <c r="O12" s="2">
        <v>2965.4</v>
      </c>
      <c r="P12" s="104"/>
      <c r="Q12" s="47"/>
      <c r="R12" s="53"/>
      <c r="S12" s="109"/>
      <c r="T12" s="110"/>
      <c r="U12" s="34">
        <f t="shared" si="2"/>
        <v>0</v>
      </c>
    </row>
    <row r="13" spans="1:21" ht="12.75">
      <c r="A13" s="12">
        <v>42352</v>
      </c>
      <c r="B13" s="41"/>
      <c r="C13" s="96"/>
      <c r="D13" s="3"/>
      <c r="E13" s="3"/>
      <c r="F13" s="41"/>
      <c r="G13" s="3"/>
      <c r="H13" s="3"/>
      <c r="I13" s="3"/>
      <c r="J13" s="3"/>
      <c r="K13" s="41">
        <f t="shared" si="0"/>
        <v>0</v>
      </c>
      <c r="L13" s="41"/>
      <c r="M13" s="41">
        <v>2500</v>
      </c>
      <c r="N13" s="4">
        <f t="shared" si="1"/>
        <v>0</v>
      </c>
      <c r="O13" s="2">
        <v>2965.4</v>
      </c>
      <c r="P13" s="104"/>
      <c r="Q13" s="47"/>
      <c r="R13" s="53"/>
      <c r="S13" s="109"/>
      <c r="T13" s="110"/>
      <c r="U13" s="34">
        <f t="shared" si="2"/>
        <v>0</v>
      </c>
    </row>
    <row r="14" spans="1:21" ht="12.75">
      <c r="A14" s="12">
        <v>42353</v>
      </c>
      <c r="B14" s="41"/>
      <c r="C14" s="96"/>
      <c r="D14" s="3"/>
      <c r="E14" s="3"/>
      <c r="F14" s="41"/>
      <c r="G14" s="3"/>
      <c r="H14" s="3"/>
      <c r="I14" s="3"/>
      <c r="J14" s="3"/>
      <c r="K14" s="41">
        <f t="shared" si="0"/>
        <v>0</v>
      </c>
      <c r="L14" s="41"/>
      <c r="M14" s="41">
        <v>3700</v>
      </c>
      <c r="N14" s="4">
        <f t="shared" si="1"/>
        <v>0</v>
      </c>
      <c r="O14" s="2">
        <v>2965.4</v>
      </c>
      <c r="P14" s="104"/>
      <c r="Q14" s="47"/>
      <c r="R14" s="52"/>
      <c r="S14" s="109"/>
      <c r="T14" s="110"/>
      <c r="U14" s="34">
        <f t="shared" si="2"/>
        <v>0</v>
      </c>
    </row>
    <row r="15" spans="1:21" ht="12.75">
      <c r="A15" s="12">
        <v>42354</v>
      </c>
      <c r="B15" s="41"/>
      <c r="C15" s="96"/>
      <c r="D15" s="3"/>
      <c r="E15" s="3"/>
      <c r="F15" s="41"/>
      <c r="G15" s="3"/>
      <c r="H15" s="3"/>
      <c r="I15" s="3"/>
      <c r="J15" s="3"/>
      <c r="K15" s="41">
        <f t="shared" si="0"/>
        <v>0</v>
      </c>
      <c r="L15" s="41"/>
      <c r="M15" s="41">
        <v>2100</v>
      </c>
      <c r="N15" s="4">
        <f t="shared" si="1"/>
        <v>0</v>
      </c>
      <c r="O15" s="2">
        <v>2965.4</v>
      </c>
      <c r="P15" s="104"/>
      <c r="Q15" s="47"/>
      <c r="R15" s="52"/>
      <c r="S15" s="109"/>
      <c r="T15" s="110"/>
      <c r="U15" s="34">
        <f t="shared" si="2"/>
        <v>0</v>
      </c>
    </row>
    <row r="16" spans="1:21" ht="12.75">
      <c r="A16" s="12">
        <v>42355</v>
      </c>
      <c r="B16" s="47"/>
      <c r="C16" s="97"/>
      <c r="D16" s="75"/>
      <c r="E16" s="75"/>
      <c r="F16" s="101"/>
      <c r="G16" s="75"/>
      <c r="H16" s="75"/>
      <c r="I16" s="75"/>
      <c r="J16" s="75"/>
      <c r="K16" s="41">
        <f t="shared" si="0"/>
        <v>0</v>
      </c>
      <c r="L16" s="47"/>
      <c r="M16" s="55">
        <v>2000</v>
      </c>
      <c r="N16" s="4">
        <f>L16/M16</f>
        <v>0</v>
      </c>
      <c r="O16" s="2">
        <v>2965.4</v>
      </c>
      <c r="P16" s="104"/>
      <c r="Q16" s="47"/>
      <c r="R16" s="52"/>
      <c r="S16" s="109"/>
      <c r="T16" s="110"/>
      <c r="U16" s="34">
        <f t="shared" si="2"/>
        <v>0</v>
      </c>
    </row>
    <row r="17" spans="1:21" ht="12.75">
      <c r="A17" s="12">
        <v>42356</v>
      </c>
      <c r="B17" s="41"/>
      <c r="C17" s="96"/>
      <c r="D17" s="3"/>
      <c r="E17" s="3"/>
      <c r="F17" s="41"/>
      <c r="G17" s="3"/>
      <c r="H17" s="3"/>
      <c r="I17" s="3"/>
      <c r="J17" s="3"/>
      <c r="K17" s="41">
        <f t="shared" si="0"/>
        <v>0</v>
      </c>
      <c r="L17" s="41"/>
      <c r="M17" s="55">
        <v>2300</v>
      </c>
      <c r="N17" s="4">
        <f t="shared" si="1"/>
        <v>0</v>
      </c>
      <c r="O17" s="2">
        <v>2965.4</v>
      </c>
      <c r="P17" s="104"/>
      <c r="Q17" s="47"/>
      <c r="R17" s="52"/>
      <c r="S17" s="109"/>
      <c r="T17" s="110"/>
      <c r="U17" s="34">
        <f t="shared" si="2"/>
        <v>0</v>
      </c>
    </row>
    <row r="18" spans="1:21" ht="12.75">
      <c r="A18" s="12">
        <v>42359</v>
      </c>
      <c r="B18" s="41"/>
      <c r="C18" s="96"/>
      <c r="D18" s="3"/>
      <c r="E18" s="3"/>
      <c r="F18" s="41"/>
      <c r="G18" s="3"/>
      <c r="H18" s="3"/>
      <c r="I18" s="3"/>
      <c r="J18" s="3"/>
      <c r="K18" s="41">
        <f t="shared" si="0"/>
        <v>0</v>
      </c>
      <c r="L18" s="41"/>
      <c r="M18" s="41">
        <v>2820</v>
      </c>
      <c r="N18" s="4">
        <f t="shared" si="1"/>
        <v>0</v>
      </c>
      <c r="O18" s="2">
        <v>2965.4</v>
      </c>
      <c r="P18" s="104"/>
      <c r="Q18" s="47"/>
      <c r="R18" s="53"/>
      <c r="S18" s="109"/>
      <c r="T18" s="110"/>
      <c r="U18" s="34">
        <f t="shared" si="2"/>
        <v>0</v>
      </c>
    </row>
    <row r="19" spans="1:21" ht="12.75">
      <c r="A19" s="12">
        <v>42360</v>
      </c>
      <c r="B19" s="41"/>
      <c r="C19" s="96"/>
      <c r="D19" s="3"/>
      <c r="E19" s="3"/>
      <c r="F19" s="41"/>
      <c r="G19" s="3"/>
      <c r="H19" s="3"/>
      <c r="I19" s="3"/>
      <c r="J19" s="3"/>
      <c r="K19" s="41">
        <f t="shared" si="0"/>
        <v>0</v>
      </c>
      <c r="L19" s="41"/>
      <c r="M19" s="41">
        <v>3100</v>
      </c>
      <c r="N19" s="4">
        <f>L19/M19</f>
        <v>0</v>
      </c>
      <c r="O19" s="2">
        <v>2965.4</v>
      </c>
      <c r="P19" s="104"/>
      <c r="Q19" s="47"/>
      <c r="R19" s="53"/>
      <c r="S19" s="109"/>
      <c r="T19" s="110"/>
      <c r="U19" s="34">
        <f t="shared" si="2"/>
        <v>0</v>
      </c>
    </row>
    <row r="20" spans="1:21" ht="12.75">
      <c r="A20" s="12">
        <v>42361</v>
      </c>
      <c r="B20" s="41"/>
      <c r="C20" s="96"/>
      <c r="D20" s="3"/>
      <c r="E20" s="3"/>
      <c r="F20" s="41"/>
      <c r="G20" s="3"/>
      <c r="H20" s="3"/>
      <c r="I20" s="3"/>
      <c r="J20" s="3"/>
      <c r="K20" s="41">
        <f t="shared" si="0"/>
        <v>0</v>
      </c>
      <c r="L20" s="41"/>
      <c r="M20" s="41">
        <v>2100</v>
      </c>
      <c r="N20" s="4">
        <f t="shared" si="1"/>
        <v>0</v>
      </c>
      <c r="O20" s="2">
        <v>2965.4</v>
      </c>
      <c r="P20" s="104"/>
      <c r="Q20" s="47"/>
      <c r="R20" s="53"/>
      <c r="S20" s="109"/>
      <c r="T20" s="110"/>
      <c r="U20" s="34">
        <f t="shared" si="2"/>
        <v>0</v>
      </c>
    </row>
    <row r="21" spans="1:21" ht="12.75">
      <c r="A21" s="12">
        <v>42362</v>
      </c>
      <c r="B21" s="41"/>
      <c r="C21" s="96"/>
      <c r="D21" s="3"/>
      <c r="E21" s="41"/>
      <c r="F21" s="41"/>
      <c r="G21" s="3"/>
      <c r="H21" s="3"/>
      <c r="I21" s="3"/>
      <c r="J21" s="3"/>
      <c r="K21" s="41">
        <f t="shared" si="0"/>
        <v>0</v>
      </c>
      <c r="L21" s="41"/>
      <c r="M21" s="41">
        <v>2200</v>
      </c>
      <c r="N21" s="4">
        <f t="shared" si="1"/>
        <v>0</v>
      </c>
      <c r="O21" s="2">
        <v>2965.4</v>
      </c>
      <c r="P21" s="46"/>
      <c r="Q21" s="52"/>
      <c r="R21" s="53"/>
      <c r="S21" s="109"/>
      <c r="T21" s="110"/>
      <c r="U21" s="34">
        <f t="shared" si="2"/>
        <v>0</v>
      </c>
    </row>
    <row r="22" spans="1:21" ht="12.75">
      <c r="A22" s="12">
        <v>42363</v>
      </c>
      <c r="B22" s="41"/>
      <c r="C22" s="96"/>
      <c r="D22" s="3"/>
      <c r="E22" s="41"/>
      <c r="F22" s="41"/>
      <c r="G22" s="3"/>
      <c r="H22" s="3"/>
      <c r="I22" s="3"/>
      <c r="J22" s="3"/>
      <c r="K22" s="41">
        <f t="shared" si="0"/>
        <v>0</v>
      </c>
      <c r="L22" s="41"/>
      <c r="M22" s="41">
        <v>1900</v>
      </c>
      <c r="N22" s="4">
        <f t="shared" si="1"/>
        <v>0</v>
      </c>
      <c r="O22" s="2">
        <v>2965.4</v>
      </c>
      <c r="P22" s="46"/>
      <c r="Q22" s="52"/>
      <c r="R22" s="53"/>
      <c r="S22" s="109"/>
      <c r="T22" s="110"/>
      <c r="U22" s="34">
        <f t="shared" si="2"/>
        <v>0</v>
      </c>
    </row>
    <row r="23" spans="1:21" ht="12.75">
      <c r="A23" s="12">
        <v>42366</v>
      </c>
      <c r="B23" s="41"/>
      <c r="C23" s="96"/>
      <c r="D23" s="3"/>
      <c r="E23" s="41"/>
      <c r="F23" s="41"/>
      <c r="G23" s="3"/>
      <c r="H23" s="3"/>
      <c r="I23" s="3"/>
      <c r="J23" s="3"/>
      <c r="K23" s="41">
        <f t="shared" si="0"/>
        <v>0</v>
      </c>
      <c r="L23" s="41"/>
      <c r="M23" s="41">
        <v>1800</v>
      </c>
      <c r="N23" s="4">
        <f t="shared" si="1"/>
        <v>0</v>
      </c>
      <c r="O23" s="2">
        <v>2965.4</v>
      </c>
      <c r="P23" s="46"/>
      <c r="Q23" s="52"/>
      <c r="R23" s="53"/>
      <c r="S23" s="109"/>
      <c r="T23" s="110"/>
      <c r="U23" s="34">
        <f t="shared" si="2"/>
        <v>0</v>
      </c>
    </row>
    <row r="24" spans="1:21" ht="12.75">
      <c r="A24" s="12">
        <v>42367</v>
      </c>
      <c r="B24" s="41"/>
      <c r="C24" s="96"/>
      <c r="D24" s="3"/>
      <c r="E24" s="3"/>
      <c r="F24" s="41"/>
      <c r="G24" s="3"/>
      <c r="H24" s="3"/>
      <c r="I24" s="3"/>
      <c r="J24" s="3"/>
      <c r="K24" s="41">
        <f t="shared" si="0"/>
        <v>0</v>
      </c>
      <c r="L24" s="41"/>
      <c r="M24" s="41">
        <v>5500</v>
      </c>
      <c r="N24" s="4">
        <f t="shared" si="1"/>
        <v>0</v>
      </c>
      <c r="O24" s="2">
        <v>2965.4</v>
      </c>
      <c r="P24" s="46"/>
      <c r="Q24" s="52"/>
      <c r="R24" s="53"/>
      <c r="S24" s="109"/>
      <c r="T24" s="110"/>
      <c r="U24" s="34">
        <f t="shared" si="2"/>
        <v>0</v>
      </c>
    </row>
    <row r="25" spans="1:21" ht="12.75">
      <c r="A25" s="12">
        <v>42368</v>
      </c>
      <c r="B25" s="102"/>
      <c r="C25" s="98"/>
      <c r="D25" s="7"/>
      <c r="E25" s="7"/>
      <c r="F25" s="102"/>
      <c r="G25" s="7"/>
      <c r="H25" s="7"/>
      <c r="I25" s="7"/>
      <c r="J25" s="7"/>
      <c r="K25" s="41">
        <f t="shared" si="0"/>
        <v>0</v>
      </c>
      <c r="L25" s="102"/>
      <c r="M25" s="102">
        <v>2500</v>
      </c>
      <c r="N25" s="107">
        <f t="shared" si="1"/>
        <v>0</v>
      </c>
      <c r="O25" s="2">
        <v>2965.4</v>
      </c>
      <c r="P25" s="47"/>
      <c r="Q25" s="47"/>
      <c r="R25" s="47"/>
      <c r="S25" s="147"/>
      <c r="T25" s="147"/>
      <c r="U25" s="34">
        <f t="shared" si="2"/>
        <v>0</v>
      </c>
    </row>
    <row r="26" spans="1:21" ht="12.75">
      <c r="A26" s="12">
        <v>42369</v>
      </c>
      <c r="B26" s="102"/>
      <c r="C26" s="98"/>
      <c r="D26" s="7"/>
      <c r="E26" s="7"/>
      <c r="F26" s="102"/>
      <c r="G26" s="7"/>
      <c r="H26" s="7"/>
      <c r="I26" s="7"/>
      <c r="J26" s="7"/>
      <c r="K26" s="41">
        <f t="shared" si="0"/>
        <v>0</v>
      </c>
      <c r="L26" s="102"/>
      <c r="M26" s="102">
        <v>266.8</v>
      </c>
      <c r="N26" s="107">
        <f t="shared" si="1"/>
        <v>0</v>
      </c>
      <c r="O26" s="2">
        <v>2965.4</v>
      </c>
      <c r="P26" s="47"/>
      <c r="Q26" s="47"/>
      <c r="R26" s="47"/>
      <c r="S26" s="147"/>
      <c r="T26" s="147"/>
      <c r="U26" s="34">
        <f t="shared" si="2"/>
        <v>0</v>
      </c>
    </row>
    <row r="27" spans="1:21" ht="13.5" thickBot="1">
      <c r="A27" s="38" t="s">
        <v>30</v>
      </c>
      <c r="B27" s="99">
        <f aca="true" t="shared" si="3" ref="B27:L27">SUM(B4:B24)</f>
        <v>10637.499999999998</v>
      </c>
      <c r="C27" s="99">
        <f t="shared" si="3"/>
        <v>-481.52</v>
      </c>
      <c r="D27" s="99">
        <f t="shared" si="3"/>
        <v>59.06</v>
      </c>
      <c r="E27" s="99">
        <f t="shared" si="3"/>
        <v>690.4699999999999</v>
      </c>
      <c r="F27" s="99">
        <f t="shared" si="3"/>
        <v>1594.16</v>
      </c>
      <c r="G27" s="99">
        <f t="shared" si="3"/>
        <v>0.13</v>
      </c>
      <c r="H27" s="99">
        <f t="shared" si="3"/>
        <v>119.66999999999999</v>
      </c>
      <c r="I27" s="100">
        <f>SUM(I4:I24)</f>
        <v>691.5</v>
      </c>
      <c r="J27" s="100">
        <f t="shared" si="3"/>
        <v>96.2</v>
      </c>
      <c r="K27" s="42">
        <f t="shared" si="3"/>
        <v>4384.9299999999985</v>
      </c>
      <c r="L27" s="42">
        <f t="shared" si="3"/>
        <v>17792.100000000002</v>
      </c>
      <c r="M27" s="42">
        <f>SUM(M4:M26)</f>
        <v>55286.8</v>
      </c>
      <c r="N27" s="14">
        <f t="shared" si="1"/>
        <v>0.32181461035907305</v>
      </c>
      <c r="O27" s="2"/>
      <c r="P27" s="108">
        <f>SUM(P4:P24)</f>
        <v>115.6</v>
      </c>
      <c r="Q27" s="108">
        <f>SUM(Q4:Q24)</f>
        <v>0</v>
      </c>
      <c r="R27" s="108">
        <f>SUM(R4:R24)</f>
        <v>0</v>
      </c>
      <c r="S27" s="145">
        <f>SUM(S4:S24)</f>
        <v>999.6</v>
      </c>
      <c r="T27" s="146"/>
      <c r="U27" s="108">
        <f>P27+Q27+S27+R27+T27</f>
        <v>1115.2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3" t="s">
        <v>31</v>
      </c>
      <c r="Q31" s="123"/>
      <c r="R31" s="123"/>
      <c r="S31" s="123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3">
        <v>42347</v>
      </c>
      <c r="Q32" s="124">
        <v>0.0347</v>
      </c>
      <c r="R32" s="124"/>
      <c r="S32" s="124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4"/>
      <c r="Q33" s="124"/>
      <c r="R33" s="124"/>
      <c r="S33" s="124"/>
      <c r="T33" s="90"/>
      <c r="U33" s="90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'[1]серпень'!$I$83</f>
        <v>0</v>
      </c>
      <c r="T34" s="86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8" t="s">
        <v>70</v>
      </c>
      <c r="R35" s="119"/>
      <c r="S35" s="60">
        <f>'[1]серпень'!$I$82</f>
        <v>0</v>
      </c>
      <c r="T35" s="88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7" t="s">
        <v>47</v>
      </c>
      <c r="R36" s="117"/>
      <c r="S36" s="79">
        <f>'[1]серпень'!$I$81</f>
        <v>0</v>
      </c>
      <c r="T36" s="86"/>
      <c r="U36" s="87"/>
    </row>
    <row r="37" spans="1:21" ht="12.75" hidden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2" t="s">
        <v>33</v>
      </c>
      <c r="Q41" s="122"/>
      <c r="R41" s="122"/>
      <c r="S41" s="122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3">
        <v>42347</v>
      </c>
      <c r="Q42" s="120">
        <v>114408.53562000001</v>
      </c>
      <c r="R42" s="120"/>
      <c r="S42" s="120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4"/>
      <c r="Q43" s="120"/>
      <c r="R43" s="120"/>
      <c r="S43" s="120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Q36:R36"/>
    <mergeCell ref="P40:S40"/>
    <mergeCell ref="P41:S41"/>
    <mergeCell ref="P42:P43"/>
    <mergeCell ref="Q42:S43"/>
    <mergeCell ref="P31:S31"/>
    <mergeCell ref="P32:P33"/>
    <mergeCell ref="Q32:S33"/>
    <mergeCell ref="Q35:R35"/>
    <mergeCell ref="S23:T23"/>
    <mergeCell ref="S24:T24"/>
    <mergeCell ref="S27:T27"/>
    <mergeCell ref="P30:S30"/>
    <mergeCell ref="S25:T25"/>
    <mergeCell ref="S26:T26"/>
    <mergeCell ref="S19:T19"/>
    <mergeCell ref="S20:T20"/>
    <mergeCell ref="S21:T21"/>
    <mergeCell ref="S22:T22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26" right="0.18" top="0.33" bottom="0.39" header="0.2" footer="0.29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B47" sqref="B47:C55"/>
    </sheetView>
  </sheetViews>
  <sheetFormatPr defaultColWidth="9.00390625" defaultRowHeight="12.75"/>
  <cols>
    <col min="1" max="1" width="13.875" style="1" customWidth="1"/>
    <col min="2" max="2" width="9.0039062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5"/>
      <c r="B27" s="148" t="s">
        <v>126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9"/>
      <c r="M27" s="149"/>
      <c r="N27" s="149"/>
    </row>
    <row r="28" spans="1:16" ht="78.75" customHeight="1">
      <c r="A28" s="162" t="s">
        <v>36</v>
      </c>
      <c r="B28" s="150" t="s">
        <v>62</v>
      </c>
      <c r="C28" s="150"/>
      <c r="D28" s="154" t="s">
        <v>63</v>
      </c>
      <c r="E28" s="164"/>
      <c r="F28" s="165" t="s">
        <v>64</v>
      </c>
      <c r="G28" s="153"/>
      <c r="H28" s="160"/>
      <c r="I28" s="154"/>
      <c r="J28" s="160"/>
      <c r="K28" s="153"/>
      <c r="L28" s="157" t="s">
        <v>40</v>
      </c>
      <c r="M28" s="158"/>
      <c r="N28" s="159"/>
      <c r="O28" s="151" t="s">
        <v>127</v>
      </c>
      <c r="P28" s="152"/>
    </row>
    <row r="29" spans="1:16" ht="22.5">
      <c r="A29" s="163"/>
      <c r="B29" s="71" t="s">
        <v>123</v>
      </c>
      <c r="C29" s="27" t="s">
        <v>25</v>
      </c>
      <c r="D29" s="71" t="str">
        <f>B29</f>
        <v>план на  2015р.</v>
      </c>
      <c r="E29" s="27" t="str">
        <f>C29</f>
        <v>факт</v>
      </c>
      <c r="F29" s="70" t="str">
        <f>B29</f>
        <v>план на  2015р.</v>
      </c>
      <c r="G29" s="91" t="str">
        <f>C29</f>
        <v>факт</v>
      </c>
      <c r="H29" s="71"/>
      <c r="I29" s="27"/>
      <c r="J29" s="70"/>
      <c r="K29" s="91"/>
      <c r="L29" s="66" t="str">
        <f>D29</f>
        <v>план на  2015р.</v>
      </c>
      <c r="M29" s="27" t="s">
        <v>25</v>
      </c>
      <c r="N29" s="67" t="s">
        <v>26</v>
      </c>
      <c r="O29" s="153"/>
      <c r="P29" s="154"/>
    </row>
    <row r="30" spans="1:16" ht="23.25" customHeight="1" thickBot="1">
      <c r="A30" s="65">
        <f>грудень!Q42</f>
        <v>114408.53562000001</v>
      </c>
      <c r="B30" s="72">
        <v>11576</v>
      </c>
      <c r="C30" s="72">
        <v>8328.55</v>
      </c>
      <c r="D30" s="72">
        <v>2500</v>
      </c>
      <c r="E30" s="72">
        <v>619.03</v>
      </c>
      <c r="F30" s="72">
        <v>3000</v>
      </c>
      <c r="G30" s="72">
        <v>2292.73</v>
      </c>
      <c r="H30" s="72"/>
      <c r="I30" s="72"/>
      <c r="J30" s="72"/>
      <c r="K30" s="72"/>
      <c r="L30" s="92">
        <v>17076</v>
      </c>
      <c r="M30" s="73">
        <v>11240.31</v>
      </c>
      <c r="N30" s="74">
        <v>-5835.69</v>
      </c>
      <c r="O30" s="155">
        <f>грудень!Q32</f>
        <v>0.0347</v>
      </c>
      <c r="P30" s="156"/>
    </row>
    <row r="31" spans="1:16" ht="12.75">
      <c r="A31" s="61"/>
      <c r="B31" s="61"/>
      <c r="C31" s="61"/>
      <c r="D31" s="62"/>
      <c r="E31" s="63"/>
      <c r="F31" s="62"/>
      <c r="G31" s="63"/>
      <c r="H31" s="62"/>
      <c r="I31" s="63"/>
      <c r="J31" s="63"/>
      <c r="K31" s="63"/>
      <c r="L31" s="62"/>
      <c r="M31" s="63"/>
      <c r="N31" s="64"/>
      <c r="O31" s="150"/>
      <c r="P31" s="150"/>
    </row>
    <row r="32" spans="1:16" ht="12.75" hidden="1">
      <c r="A32" s="61"/>
      <c r="B32" s="61"/>
      <c r="C32" s="61"/>
      <c r="D32" s="62"/>
      <c r="E32" s="63"/>
      <c r="F32" s="62"/>
      <c r="G32" s="63"/>
      <c r="H32" s="62"/>
      <c r="I32" s="63"/>
      <c r="J32" s="63"/>
      <c r="K32" s="63"/>
      <c r="L32" s="62"/>
      <c r="M32" s="63"/>
      <c r="N32" s="64"/>
      <c r="O32" s="27" t="s">
        <v>39</v>
      </c>
      <c r="P32" s="80">
        <f>серпень!S31</f>
        <v>0</v>
      </c>
    </row>
    <row r="33" spans="1:16" ht="12.75" hidden="1">
      <c r="A33" s="61"/>
      <c r="B33" s="61"/>
      <c r="C33" s="61"/>
      <c r="D33" s="62"/>
      <c r="E33" s="63"/>
      <c r="F33" s="62"/>
      <c r="G33" s="63"/>
      <c r="H33" s="62"/>
      <c r="I33" s="63"/>
      <c r="J33" s="63"/>
      <c r="K33" s="63"/>
      <c r="L33" s="62"/>
      <c r="M33" s="63"/>
      <c r="N33" s="64"/>
      <c r="O33" s="25" t="s">
        <v>41</v>
      </c>
      <c r="P33" s="40">
        <f>серпень!S33</f>
        <v>0</v>
      </c>
    </row>
    <row r="34" spans="1:16" ht="12.75" hidden="1">
      <c r="A34" s="61"/>
      <c r="B34" s="61"/>
      <c r="C34" s="61"/>
      <c r="D34" s="62"/>
      <c r="E34" s="63"/>
      <c r="F34" s="62"/>
      <c r="G34" s="63"/>
      <c r="H34" s="62"/>
      <c r="I34" s="63"/>
      <c r="J34" s="63"/>
      <c r="K34" s="63"/>
      <c r="L34" s="62"/>
      <c r="M34" s="63"/>
      <c r="N34" s="64"/>
      <c r="O34" s="27" t="s">
        <v>73</v>
      </c>
      <c r="P34" s="40">
        <f>серпень!S32</f>
        <v>0</v>
      </c>
    </row>
    <row r="35" spans="15:16" ht="12.75" hidden="1">
      <c r="O35" s="25"/>
      <c r="P35" s="80"/>
    </row>
    <row r="36" spans="1:12" ht="12.75">
      <c r="A36" s="26"/>
      <c r="B36" s="26"/>
      <c r="C36" s="26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6"/>
      <c r="B37" s="26"/>
      <c r="C37" s="26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6"/>
      <c r="B38" s="26"/>
      <c r="C38" s="26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6"/>
      <c r="B39" s="26"/>
      <c r="C39" s="26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6"/>
      <c r="B40" s="26"/>
      <c r="C40" s="26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4"/>
      <c r="B41" s="24"/>
      <c r="C41" s="24"/>
    </row>
    <row r="42" spans="1:3" ht="12.75">
      <c r="A42" s="24"/>
      <c r="B42" s="24"/>
      <c r="C42" s="24"/>
    </row>
    <row r="45" ht="24.75" customHeight="1"/>
    <row r="47" spans="1:16" ht="12.75">
      <c r="A47" s="5" t="s">
        <v>9</v>
      </c>
      <c r="B47" s="16">
        <v>312190</v>
      </c>
      <c r="C47" s="39">
        <v>339861.57</v>
      </c>
      <c r="F47" s="1" t="s">
        <v>24</v>
      </c>
      <c r="G47" s="8"/>
      <c r="H47" s="161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6">
        <v>97500</v>
      </c>
      <c r="C48" s="17">
        <v>94077.93</v>
      </c>
      <c r="G48" s="8"/>
      <c r="H48" s="161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</v>
      </c>
      <c r="B49" s="16">
        <v>79500</v>
      </c>
      <c r="C49" s="16">
        <v>98660.28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25.5">
      <c r="A50" s="5" t="s">
        <v>61</v>
      </c>
      <c r="B50" s="16">
        <v>7500</v>
      </c>
      <c r="C50" s="16">
        <v>6764.44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57</v>
      </c>
      <c r="B51" s="16">
        <v>62210</v>
      </c>
      <c r="C51" s="16">
        <v>65057.44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6">
        <v>6900</v>
      </c>
      <c r="C52" s="16">
        <v>8872.24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6">
        <v>2800</v>
      </c>
      <c r="C53" s="16">
        <v>2681.3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6">
        <v>41055.06999999995</v>
      </c>
      <c r="C54" s="16">
        <v>52397.18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1">
        <v>609655.07</v>
      </c>
      <c r="C55" s="11">
        <v>668372.38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O31:P31"/>
    <mergeCell ref="J28:K28"/>
    <mergeCell ref="H47:H48"/>
    <mergeCell ref="A28:A29"/>
    <mergeCell ref="D28:E28"/>
    <mergeCell ref="F28:G28"/>
    <mergeCell ref="H28:I28"/>
    <mergeCell ref="B27:N27"/>
    <mergeCell ref="B28:C28"/>
    <mergeCell ref="O28:P29"/>
    <mergeCell ref="O30:P30"/>
    <mergeCell ref="L28:N28"/>
  </mergeCells>
  <printOptions/>
  <pageMargins left="0.29" right="0.47" top="0.22" bottom="0.16" header="0.19" footer="0.23"/>
  <pageSetup fitToHeight="1" fitToWidth="1" horizontalDpi="600" verticalDpi="600" orientation="landscape" paperSize="9" scale="9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O16"/>
  <sheetViews>
    <sheetView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39" sqref="C39"/>
    </sheetView>
  </sheetViews>
  <sheetFormatPr defaultColWidth="9.00390625" defaultRowHeight="12.75"/>
  <cols>
    <col min="1" max="1" width="27.375" style="0" customWidth="1"/>
    <col min="2" max="4" width="9.125" style="20" customWidth="1"/>
    <col min="5" max="6" width="8.25390625" style="20" customWidth="1"/>
    <col min="7" max="13" width="9.125" style="20" customWidth="1"/>
    <col min="14" max="14" width="13.625" style="20" customWidth="1"/>
  </cols>
  <sheetData>
    <row r="2" ht="18">
      <c r="B2" s="19" t="s">
        <v>107</v>
      </c>
    </row>
    <row r="3" spans="2:7" ht="18">
      <c r="B3" s="19"/>
      <c r="G3" s="20" t="s">
        <v>71</v>
      </c>
    </row>
    <row r="4" ht="18">
      <c r="B4" s="19"/>
    </row>
    <row r="5" spans="1:14" ht="15.75">
      <c r="A5" s="10"/>
      <c r="B5" s="21" t="s">
        <v>14</v>
      </c>
      <c r="C5" s="21" t="s">
        <v>15</v>
      </c>
      <c r="D5" s="21" t="s">
        <v>11</v>
      </c>
      <c r="E5" s="21" t="s">
        <v>16</v>
      </c>
      <c r="F5" s="21" t="s">
        <v>17</v>
      </c>
      <c r="G5" s="21" t="s">
        <v>18</v>
      </c>
      <c r="H5" s="21" t="s">
        <v>19</v>
      </c>
      <c r="I5" s="21" t="s">
        <v>20</v>
      </c>
      <c r="J5" s="21" t="s">
        <v>21</v>
      </c>
      <c r="K5" s="21" t="s">
        <v>22</v>
      </c>
      <c r="L5" s="21" t="s">
        <v>12</v>
      </c>
      <c r="M5" s="21" t="s">
        <v>13</v>
      </c>
      <c r="N5" s="22" t="s">
        <v>23</v>
      </c>
    </row>
    <row r="6" spans="1:14" ht="25.5">
      <c r="A6" s="69" t="s">
        <v>59</v>
      </c>
      <c r="B6" s="15">
        <v>36093.7</v>
      </c>
      <c r="C6" s="15">
        <v>45098.8</v>
      </c>
      <c r="D6" s="15">
        <v>38945.7</v>
      </c>
      <c r="E6" s="15">
        <v>42788.3</v>
      </c>
      <c r="F6" s="15">
        <v>46046.8</v>
      </c>
      <c r="G6" s="15">
        <v>41940.9</v>
      </c>
      <c r="H6" s="15">
        <v>47811.7</v>
      </c>
      <c r="I6" s="15">
        <v>49165.4</v>
      </c>
      <c r="J6" s="15">
        <v>40647.2</v>
      </c>
      <c r="K6" s="15">
        <v>46178.6</v>
      </c>
      <c r="L6" s="15">
        <v>48666.3</v>
      </c>
      <c r="M6" s="15">
        <v>46639.2</v>
      </c>
      <c r="N6" s="56">
        <f>SUM(B6:M6)</f>
        <v>530022.6</v>
      </c>
    </row>
    <row r="7" spans="1:14" ht="38.25">
      <c r="A7" s="18" t="s">
        <v>128</v>
      </c>
      <c r="B7" s="23">
        <f aca="true" t="shared" si="0" ref="B7:M7">SUM(B8:B15)</f>
        <v>0</v>
      </c>
      <c r="C7" s="23">
        <f t="shared" si="0"/>
        <v>0</v>
      </c>
      <c r="D7" s="23">
        <f t="shared" si="0"/>
        <v>18562.58156</v>
      </c>
      <c r="E7" s="23">
        <f t="shared" si="0"/>
        <v>2.75</v>
      </c>
      <c r="F7" s="23">
        <f t="shared" si="0"/>
        <v>1160.667</v>
      </c>
      <c r="G7" s="23">
        <f t="shared" si="0"/>
        <v>17086.5</v>
      </c>
      <c r="H7" s="23">
        <f t="shared" si="0"/>
        <v>-180</v>
      </c>
      <c r="I7" s="23">
        <f t="shared" si="0"/>
        <v>48659.7</v>
      </c>
      <c r="J7" s="23">
        <f t="shared" si="0"/>
        <v>11591.2</v>
      </c>
      <c r="K7" s="23">
        <f t="shared" si="0"/>
        <v>4496.8369999999995</v>
      </c>
      <c r="L7" s="23">
        <f t="shared" si="0"/>
        <v>-8151.700000000001</v>
      </c>
      <c r="M7" s="23">
        <f t="shared" si="0"/>
        <v>-13596.06556</v>
      </c>
      <c r="N7" s="56">
        <f>SUM(B8:M15)</f>
        <v>79632.47</v>
      </c>
    </row>
    <row r="8" spans="1:14" ht="14.25" customHeight="1" hidden="1">
      <c r="A8" s="35">
        <v>42083</v>
      </c>
      <c r="B8" s="36"/>
      <c r="C8" s="36"/>
      <c r="D8" s="36">
        <v>3762.58156</v>
      </c>
      <c r="E8" s="36">
        <v>2.75</v>
      </c>
      <c r="F8" s="36">
        <v>1160.667</v>
      </c>
      <c r="G8" s="36"/>
      <c r="H8" s="36"/>
      <c r="I8" s="36"/>
      <c r="J8" s="36"/>
      <c r="K8" s="36">
        <v>778.567</v>
      </c>
      <c r="L8" s="36"/>
      <c r="M8" s="36">
        <v>-5704.56556</v>
      </c>
      <c r="N8" s="37">
        <f aca="true" t="shared" si="1" ref="N8:N16">SUM(B8:M8)</f>
        <v>0</v>
      </c>
    </row>
    <row r="9" spans="1:14" ht="12.75" hidden="1">
      <c r="A9" s="35">
        <v>42094</v>
      </c>
      <c r="B9" s="36"/>
      <c r="C9" s="36"/>
      <c r="D9" s="36">
        <v>14800</v>
      </c>
      <c r="E9" s="36"/>
      <c r="F9" s="36"/>
      <c r="G9" s="36">
        <v>0</v>
      </c>
      <c r="H9" s="36"/>
      <c r="I9" s="36"/>
      <c r="J9" s="36">
        <v>0</v>
      </c>
      <c r="K9" s="36">
        <v>-1500</v>
      </c>
      <c r="L9" s="36">
        <v>-6900</v>
      </c>
      <c r="M9" s="36">
        <v>-6400</v>
      </c>
      <c r="N9" s="37">
        <f t="shared" si="1"/>
        <v>0</v>
      </c>
    </row>
    <row r="10" spans="1:14" ht="12.75" hidden="1">
      <c r="A10" s="35">
        <v>42177</v>
      </c>
      <c r="B10" s="36"/>
      <c r="C10" s="36"/>
      <c r="D10" s="36"/>
      <c r="E10" s="36"/>
      <c r="F10" s="36"/>
      <c r="G10" s="36">
        <v>17086.5</v>
      </c>
      <c r="H10" s="36"/>
      <c r="I10" s="36">
        <v>-1500</v>
      </c>
      <c r="J10" s="36">
        <v>-2005</v>
      </c>
      <c r="K10" s="36">
        <v>-7081.5</v>
      </c>
      <c r="L10" s="36">
        <v>-5000</v>
      </c>
      <c r="M10" s="36">
        <v>-1500</v>
      </c>
      <c r="N10" s="37">
        <f t="shared" si="1"/>
        <v>0</v>
      </c>
    </row>
    <row r="11" spans="1:14" ht="12.75" hidden="1">
      <c r="A11" s="35">
        <v>42216</v>
      </c>
      <c r="B11" s="36"/>
      <c r="C11" s="36"/>
      <c r="D11" s="36"/>
      <c r="E11" s="36"/>
      <c r="F11" s="36"/>
      <c r="G11" s="36"/>
      <c r="H11" s="36">
        <v>-180</v>
      </c>
      <c r="I11" s="36"/>
      <c r="J11" s="36"/>
      <c r="K11" s="36">
        <v>175</v>
      </c>
      <c r="L11" s="36"/>
      <c r="M11" s="36">
        <v>5</v>
      </c>
      <c r="N11" s="37">
        <f t="shared" si="1"/>
        <v>0</v>
      </c>
    </row>
    <row r="12" spans="1:14" ht="12.75" hidden="1">
      <c r="A12" s="35">
        <v>42219</v>
      </c>
      <c r="B12" s="36"/>
      <c r="C12" s="36"/>
      <c r="D12" s="36"/>
      <c r="E12" s="36"/>
      <c r="F12" s="36"/>
      <c r="G12" s="36"/>
      <c r="H12" s="36"/>
      <c r="I12" s="36">
        <v>50159.7</v>
      </c>
      <c r="J12" s="36">
        <v>9896.2</v>
      </c>
      <c r="K12" s="36">
        <v>8892.3</v>
      </c>
      <c r="L12" s="36">
        <v>2048.3</v>
      </c>
      <c r="M12" s="36">
        <v>3.5</v>
      </c>
      <c r="N12" s="37">
        <f t="shared" si="1"/>
        <v>71000</v>
      </c>
    </row>
    <row r="13" spans="1:14" ht="12.75" hidden="1">
      <c r="A13" s="35">
        <v>42265</v>
      </c>
      <c r="B13" s="36"/>
      <c r="C13" s="36"/>
      <c r="D13" s="36"/>
      <c r="E13" s="36"/>
      <c r="F13" s="36"/>
      <c r="G13" s="36"/>
      <c r="H13" s="36"/>
      <c r="I13" s="36"/>
      <c r="J13" s="36">
        <v>3700</v>
      </c>
      <c r="K13" s="36">
        <v>3232.47</v>
      </c>
      <c r="L13" s="36"/>
      <c r="M13" s="36"/>
      <c r="N13" s="37">
        <f t="shared" si="1"/>
        <v>6932.469999999999</v>
      </c>
    </row>
    <row r="14" spans="1:14" ht="12.75" hidden="1">
      <c r="A14" s="35">
        <v>42327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>
        <v>1700</v>
      </c>
      <c r="M14" s="36"/>
      <c r="N14" s="37">
        <f t="shared" si="1"/>
        <v>1700</v>
      </c>
    </row>
    <row r="15" spans="1:14" ht="12.75" hidden="1">
      <c r="A15" s="35" t="s">
        <v>60</v>
      </c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7">
        <f t="shared" si="1"/>
        <v>0</v>
      </c>
    </row>
    <row r="16" spans="1:15" ht="13.5" thickBot="1">
      <c r="A16" s="93" t="s">
        <v>72</v>
      </c>
      <c r="B16" s="54">
        <f>B7+B6</f>
        <v>36093.7</v>
      </c>
      <c r="C16" s="54">
        <f aca="true" t="shared" si="2" ref="C16:M16">C7+C6</f>
        <v>45098.8</v>
      </c>
      <c r="D16" s="54">
        <f t="shared" si="2"/>
        <v>57508.281559999996</v>
      </c>
      <c r="E16" s="54">
        <f t="shared" si="2"/>
        <v>42791.05</v>
      </c>
      <c r="F16" s="54">
        <f t="shared" si="2"/>
        <v>47207.467000000004</v>
      </c>
      <c r="G16" s="54">
        <f t="shared" si="2"/>
        <v>59027.4</v>
      </c>
      <c r="H16" s="54">
        <f t="shared" si="2"/>
        <v>47631.7</v>
      </c>
      <c r="I16" s="54">
        <f t="shared" si="2"/>
        <v>97825.1</v>
      </c>
      <c r="J16" s="54">
        <f t="shared" si="2"/>
        <v>52238.399999999994</v>
      </c>
      <c r="K16" s="54">
        <f t="shared" si="2"/>
        <v>50675.437</v>
      </c>
      <c r="L16" s="54">
        <f t="shared" si="2"/>
        <v>40514.600000000006</v>
      </c>
      <c r="M16" s="54">
        <f t="shared" si="2"/>
        <v>33043.134439999994</v>
      </c>
      <c r="N16" s="57">
        <f t="shared" si="1"/>
        <v>609655.0700000001</v>
      </c>
      <c r="O16" s="20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10" activePane="bottomRight" state="frozen"/>
      <selection pane="topLeft" activeCell="A1" sqref="A1"/>
      <selection pane="topRight" activeCell="B1" sqref="B1"/>
      <selection pane="bottomLeft" activeCell="A4" sqref="A4"/>
      <selection pane="bottomRight" activeCell="G4" sqref="G4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53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55</v>
      </c>
      <c r="Q1" s="129"/>
      <c r="R1" s="129"/>
      <c r="S1" s="129"/>
      <c r="T1" s="129"/>
      <c r="U1" s="130"/>
    </row>
    <row r="2" spans="1:21" ht="16.5" thickBot="1">
      <c r="A2" s="131" t="s">
        <v>68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65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54</v>
      </c>
      <c r="M3" s="40" t="s">
        <v>44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42037</v>
      </c>
      <c r="B4" s="41">
        <f>523.3/75*60</f>
        <v>418.64</v>
      </c>
      <c r="C4" s="60">
        <v>0</v>
      </c>
      <c r="D4" s="47">
        <v>0.2</v>
      </c>
      <c r="E4" s="41">
        <v>82.1</v>
      </c>
      <c r="F4" s="45">
        <v>631.2</v>
      </c>
      <c r="G4" s="3">
        <v>1.05</v>
      </c>
      <c r="H4" s="3">
        <v>1.6</v>
      </c>
      <c r="I4" s="3">
        <v>0</v>
      </c>
      <c r="J4" s="3">
        <v>24.7</v>
      </c>
      <c r="K4" s="41">
        <f>L4-B4-C4-D4-E4-F4-G4-H4-I4-J4</f>
        <v>1.6899999999999622</v>
      </c>
      <c r="L4" s="41">
        <v>1161.18</v>
      </c>
      <c r="M4" s="41">
        <v>1150</v>
      </c>
      <c r="N4" s="4">
        <f aca="true" t="shared" si="0" ref="N4:N24">L4/M4</f>
        <v>1.009721739130435</v>
      </c>
      <c r="O4" s="2">
        <f>AVERAGE(L4:L23)</f>
        <v>2875.1425000000004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42038</v>
      </c>
      <c r="B5" s="41">
        <f>716.63/75*60</f>
        <v>573.304</v>
      </c>
      <c r="C5" s="60">
        <v>0</v>
      </c>
      <c r="D5" s="47">
        <v>0.15</v>
      </c>
      <c r="E5" s="41">
        <v>182.95</v>
      </c>
      <c r="F5" s="48">
        <v>461.37</v>
      </c>
      <c r="G5" s="3">
        <v>0.32</v>
      </c>
      <c r="H5" s="3">
        <v>0.9</v>
      </c>
      <c r="I5" s="3">
        <v>0</v>
      </c>
      <c r="J5" s="3">
        <v>0.8</v>
      </c>
      <c r="K5" s="41">
        <f aca="true" t="shared" si="1" ref="K5:K23">L5-B5-C5-D5-E5-F5-G5-H5-I5-J5</f>
        <v>1.9560000000000561</v>
      </c>
      <c r="L5" s="41">
        <v>1221.75</v>
      </c>
      <c r="M5" s="41">
        <v>1200</v>
      </c>
      <c r="N5" s="4">
        <f t="shared" si="0"/>
        <v>1.018125</v>
      </c>
      <c r="O5" s="2">
        <v>2875.1</v>
      </c>
      <c r="P5" s="46">
        <v>0</v>
      </c>
      <c r="Q5" s="47">
        <v>0</v>
      </c>
      <c r="R5" s="48">
        <v>0</v>
      </c>
      <c r="S5" s="109">
        <v>0</v>
      </c>
      <c r="T5" s="110"/>
      <c r="U5" s="34">
        <f aca="true" t="shared" si="2" ref="U5:U23">P5+Q5+S5+R5+T5</f>
        <v>0</v>
      </c>
    </row>
    <row r="6" spans="1:21" ht="12.75">
      <c r="A6" s="12">
        <v>42039</v>
      </c>
      <c r="B6" s="41">
        <f>1471.3/75*60</f>
        <v>1177.04</v>
      </c>
      <c r="C6" s="60">
        <v>0</v>
      </c>
      <c r="D6" s="50">
        <v>0.1</v>
      </c>
      <c r="E6" s="41">
        <v>74.3</v>
      </c>
      <c r="F6" s="51">
        <v>556.4</v>
      </c>
      <c r="G6" s="3">
        <v>0.48</v>
      </c>
      <c r="H6" s="3">
        <v>7.9</v>
      </c>
      <c r="I6" s="3">
        <v>628.5</v>
      </c>
      <c r="J6" s="3">
        <v>7.6</v>
      </c>
      <c r="K6" s="41">
        <f t="shared" si="1"/>
        <v>1.1100000000000367</v>
      </c>
      <c r="L6" s="41">
        <v>2453.43</v>
      </c>
      <c r="M6" s="41">
        <v>2500</v>
      </c>
      <c r="N6" s="4">
        <f t="shared" si="0"/>
        <v>0.9813719999999999</v>
      </c>
      <c r="O6" s="2">
        <v>2875.1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42040</v>
      </c>
      <c r="B7" s="41">
        <f>2061/75*60</f>
        <v>1648.8</v>
      </c>
      <c r="C7" s="60">
        <v>0</v>
      </c>
      <c r="D7" s="47">
        <v>0.34</v>
      </c>
      <c r="E7" s="41">
        <v>61.2</v>
      </c>
      <c r="F7" s="48">
        <v>487.17</v>
      </c>
      <c r="G7" s="3">
        <v>1.69</v>
      </c>
      <c r="H7" s="3">
        <v>3.3</v>
      </c>
      <c r="I7" s="3">
        <v>0</v>
      </c>
      <c r="J7" s="3">
        <v>29.8</v>
      </c>
      <c r="K7" s="41">
        <f t="shared" si="1"/>
        <v>7.480000000000157</v>
      </c>
      <c r="L7" s="41">
        <v>2239.78</v>
      </c>
      <c r="M7" s="41">
        <v>2200</v>
      </c>
      <c r="N7" s="4">
        <f t="shared" si="0"/>
        <v>1.0180818181818183</v>
      </c>
      <c r="O7" s="2">
        <v>2875.1</v>
      </c>
      <c r="P7" s="46">
        <v>0</v>
      </c>
      <c r="Q7" s="47">
        <v>0</v>
      </c>
      <c r="R7" s="48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42041</v>
      </c>
      <c r="B8" s="41">
        <f>5091.3/75*60</f>
        <v>4073.04</v>
      </c>
      <c r="C8" s="96">
        <v>0.5</v>
      </c>
      <c r="D8" s="3">
        <v>0.07</v>
      </c>
      <c r="E8" s="3">
        <v>114.4</v>
      </c>
      <c r="F8" s="41">
        <v>673.59</v>
      </c>
      <c r="G8" s="3">
        <v>1.26</v>
      </c>
      <c r="H8" s="3">
        <v>4.6</v>
      </c>
      <c r="I8" s="3">
        <v>0</v>
      </c>
      <c r="J8" s="3">
        <v>11.9</v>
      </c>
      <c r="K8" s="41">
        <f t="shared" si="1"/>
        <v>23.419999999999725</v>
      </c>
      <c r="L8" s="41">
        <v>4902.78</v>
      </c>
      <c r="M8" s="41">
        <v>4700</v>
      </c>
      <c r="N8" s="4">
        <f t="shared" si="0"/>
        <v>1.0431446808510638</v>
      </c>
      <c r="O8" s="2">
        <v>2875.1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42044</v>
      </c>
      <c r="B9" s="41">
        <v>598.3</v>
      </c>
      <c r="C9" s="96">
        <v>1.5</v>
      </c>
      <c r="D9" s="3">
        <v>1</v>
      </c>
      <c r="E9" s="3">
        <v>85.7</v>
      </c>
      <c r="F9" s="41">
        <v>520.1</v>
      </c>
      <c r="G9" s="3">
        <v>0.1</v>
      </c>
      <c r="H9" s="3">
        <v>49.9</v>
      </c>
      <c r="I9" s="3">
        <v>0</v>
      </c>
      <c r="J9" s="3">
        <v>69.8</v>
      </c>
      <c r="K9" s="41">
        <f t="shared" si="1"/>
        <v>12.23000000000009</v>
      </c>
      <c r="L9" s="41">
        <v>1338.63</v>
      </c>
      <c r="M9" s="41">
        <v>1300</v>
      </c>
      <c r="N9" s="4">
        <f t="shared" si="0"/>
        <v>1.0297153846153848</v>
      </c>
      <c r="O9" s="2">
        <v>2875.1</v>
      </c>
      <c r="P9" s="46">
        <v>0</v>
      </c>
      <c r="Q9" s="47">
        <v>0</v>
      </c>
      <c r="R9" s="48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42045</v>
      </c>
      <c r="B10" s="41">
        <v>469</v>
      </c>
      <c r="C10" s="96">
        <v>0</v>
      </c>
      <c r="D10" s="3">
        <v>1.2</v>
      </c>
      <c r="E10" s="3">
        <v>70.9</v>
      </c>
      <c r="F10" s="41">
        <v>544.1</v>
      </c>
      <c r="G10" s="3">
        <v>3.2</v>
      </c>
      <c r="H10" s="3">
        <v>35.1</v>
      </c>
      <c r="I10" s="3">
        <v>0</v>
      </c>
      <c r="J10" s="3">
        <v>14.6</v>
      </c>
      <c r="K10" s="41">
        <f t="shared" si="1"/>
        <v>8.199999999999905</v>
      </c>
      <c r="L10" s="41">
        <v>1146.3</v>
      </c>
      <c r="M10" s="55">
        <v>1400</v>
      </c>
      <c r="N10" s="4">
        <f t="shared" si="0"/>
        <v>0.8187857142857142</v>
      </c>
      <c r="O10" s="2">
        <v>2875.1</v>
      </c>
      <c r="P10" s="46">
        <v>0</v>
      </c>
      <c r="Q10" s="47">
        <v>0</v>
      </c>
      <c r="R10" s="48">
        <v>11.9</v>
      </c>
      <c r="S10" s="109">
        <v>0</v>
      </c>
      <c r="T10" s="110"/>
      <c r="U10" s="34">
        <f t="shared" si="2"/>
        <v>11.9</v>
      </c>
    </row>
    <row r="11" spans="1:21" ht="12.75">
      <c r="A11" s="12">
        <v>42046</v>
      </c>
      <c r="B11" s="41">
        <v>648.2</v>
      </c>
      <c r="C11" s="96">
        <v>0</v>
      </c>
      <c r="D11" s="3">
        <v>0</v>
      </c>
      <c r="E11" s="3">
        <v>98.4</v>
      </c>
      <c r="F11" s="41">
        <v>946.7</v>
      </c>
      <c r="G11" s="3">
        <v>0.2</v>
      </c>
      <c r="H11" s="3">
        <v>46.2</v>
      </c>
      <c r="I11" s="3">
        <v>0</v>
      </c>
      <c r="J11" s="3">
        <v>2.8</v>
      </c>
      <c r="K11" s="41">
        <f t="shared" si="1"/>
        <v>14.099999999999834</v>
      </c>
      <c r="L11" s="41">
        <v>1756.6</v>
      </c>
      <c r="M11" s="41">
        <v>1600</v>
      </c>
      <c r="N11" s="4">
        <f t="shared" si="0"/>
        <v>1.097875</v>
      </c>
      <c r="O11" s="2">
        <v>2875.1</v>
      </c>
      <c r="P11" s="46">
        <v>0</v>
      </c>
      <c r="Q11" s="47">
        <v>0</v>
      </c>
      <c r="R11" s="48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42047</v>
      </c>
      <c r="B12" s="41">
        <v>556.3</v>
      </c>
      <c r="C12" s="96">
        <v>1.9</v>
      </c>
      <c r="D12" s="3">
        <v>0.6</v>
      </c>
      <c r="E12" s="3">
        <v>159.1</v>
      </c>
      <c r="F12" s="41">
        <v>500</v>
      </c>
      <c r="G12" s="3">
        <v>5.5</v>
      </c>
      <c r="H12" s="3">
        <v>770.6</v>
      </c>
      <c r="I12" s="3">
        <v>0</v>
      </c>
      <c r="J12" s="3">
        <v>0</v>
      </c>
      <c r="K12" s="41">
        <f t="shared" si="1"/>
        <v>29.400000000000205</v>
      </c>
      <c r="L12" s="41">
        <v>2023.4</v>
      </c>
      <c r="M12" s="41">
        <v>1900</v>
      </c>
      <c r="N12" s="4">
        <f t="shared" si="0"/>
        <v>1.0649473684210526</v>
      </c>
      <c r="O12" s="2">
        <v>2875.1</v>
      </c>
      <c r="P12" s="46">
        <v>0</v>
      </c>
      <c r="Q12" s="47">
        <v>0</v>
      </c>
      <c r="R12" s="48">
        <v>2.1</v>
      </c>
      <c r="S12" s="109">
        <v>0</v>
      </c>
      <c r="T12" s="110"/>
      <c r="U12" s="34">
        <f t="shared" si="2"/>
        <v>2.1</v>
      </c>
    </row>
    <row r="13" spans="1:21" ht="12.75">
      <c r="A13" s="12">
        <v>42048</v>
      </c>
      <c r="B13" s="41">
        <v>3355.7</v>
      </c>
      <c r="C13" s="96">
        <v>9.1</v>
      </c>
      <c r="D13" s="3">
        <v>34</v>
      </c>
      <c r="E13" s="3">
        <v>152</v>
      </c>
      <c r="F13" s="41">
        <v>641.8</v>
      </c>
      <c r="G13" s="3">
        <v>1.4</v>
      </c>
      <c r="H13" s="3">
        <v>36.8</v>
      </c>
      <c r="I13" s="3">
        <v>0</v>
      </c>
      <c r="J13" s="3">
        <v>0</v>
      </c>
      <c r="K13" s="41">
        <f t="shared" si="1"/>
        <v>632.7000000000004</v>
      </c>
      <c r="L13" s="41">
        <v>4863.5</v>
      </c>
      <c r="M13" s="41">
        <v>2000</v>
      </c>
      <c r="N13" s="4">
        <f t="shared" si="0"/>
        <v>2.43175</v>
      </c>
      <c r="O13" s="2">
        <v>2875.1</v>
      </c>
      <c r="P13" s="46">
        <v>0</v>
      </c>
      <c r="Q13" s="47">
        <v>0</v>
      </c>
      <c r="R13" s="48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42051</v>
      </c>
      <c r="B14" s="41">
        <v>752.7</v>
      </c>
      <c r="C14" s="96">
        <v>8.8</v>
      </c>
      <c r="D14" s="3">
        <v>10.7</v>
      </c>
      <c r="E14" s="3">
        <v>207.9</v>
      </c>
      <c r="F14" s="41">
        <v>1041.7</v>
      </c>
      <c r="G14" s="3">
        <v>4.2</v>
      </c>
      <c r="H14" s="3">
        <v>53.7</v>
      </c>
      <c r="I14" s="3">
        <v>0</v>
      </c>
      <c r="J14" s="3">
        <v>26.3</v>
      </c>
      <c r="K14" s="41">
        <f t="shared" si="1"/>
        <v>132.49999999999983</v>
      </c>
      <c r="L14" s="41">
        <v>2238.5</v>
      </c>
      <c r="M14" s="41">
        <v>2100</v>
      </c>
      <c r="N14" s="4">
        <f t="shared" si="0"/>
        <v>1.065952380952381</v>
      </c>
      <c r="O14" s="2">
        <v>2875.1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42052</v>
      </c>
      <c r="B15" s="41">
        <v>498.4</v>
      </c>
      <c r="C15" s="96">
        <v>4.5</v>
      </c>
      <c r="D15" s="3">
        <v>2</v>
      </c>
      <c r="E15" s="3">
        <v>201.3</v>
      </c>
      <c r="F15" s="41">
        <v>1733.7</v>
      </c>
      <c r="G15" s="3">
        <v>2.5</v>
      </c>
      <c r="H15" s="3">
        <v>26</v>
      </c>
      <c r="I15" s="3">
        <v>0</v>
      </c>
      <c r="J15" s="3">
        <v>2.2</v>
      </c>
      <c r="K15" s="41">
        <f t="shared" si="1"/>
        <v>14.599999999999728</v>
      </c>
      <c r="L15" s="41">
        <v>2485.2</v>
      </c>
      <c r="M15" s="41">
        <v>1500</v>
      </c>
      <c r="N15" s="4">
        <f t="shared" si="0"/>
        <v>1.6567999999999998</v>
      </c>
      <c r="O15" s="2">
        <v>2875.1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42053</v>
      </c>
      <c r="B16" s="47">
        <v>706.75</v>
      </c>
      <c r="C16" s="97">
        <v>20.2</v>
      </c>
      <c r="D16" s="75">
        <v>1.76</v>
      </c>
      <c r="E16" s="75">
        <v>178.85</v>
      </c>
      <c r="F16" s="101">
        <v>2103.3</v>
      </c>
      <c r="G16" s="75">
        <v>175.4</v>
      </c>
      <c r="H16" s="75">
        <v>32.4</v>
      </c>
      <c r="I16" s="75">
        <v>0</v>
      </c>
      <c r="J16" s="75">
        <v>8.8</v>
      </c>
      <c r="K16" s="41">
        <f t="shared" si="1"/>
        <v>550.8400000000001</v>
      </c>
      <c r="L16" s="47">
        <v>3778.3</v>
      </c>
      <c r="M16" s="55">
        <v>2000</v>
      </c>
      <c r="N16" s="4">
        <f>L15/M16</f>
        <v>1.2426</v>
      </c>
      <c r="O16" s="2">
        <v>2875.1</v>
      </c>
      <c r="P16" s="46">
        <v>0</v>
      </c>
      <c r="Q16" s="52">
        <v>0</v>
      </c>
      <c r="R16" s="53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42054</v>
      </c>
      <c r="B17" s="41">
        <v>1259</v>
      </c>
      <c r="C17" s="96">
        <v>15.3</v>
      </c>
      <c r="D17" s="3">
        <v>6.4</v>
      </c>
      <c r="E17" s="3">
        <v>375.8</v>
      </c>
      <c r="F17" s="41">
        <v>1827.1</v>
      </c>
      <c r="G17" s="3">
        <v>1792.7</v>
      </c>
      <c r="H17" s="3">
        <v>27.6</v>
      </c>
      <c r="I17" s="3">
        <v>0</v>
      </c>
      <c r="J17" s="3">
        <v>2.5</v>
      </c>
      <c r="K17" s="41">
        <f t="shared" si="1"/>
        <v>105.90000000000023</v>
      </c>
      <c r="L17" s="41">
        <v>5412.3</v>
      </c>
      <c r="M17" s="55">
        <v>1800</v>
      </c>
      <c r="N17" s="4">
        <f t="shared" si="0"/>
        <v>3.0068333333333332</v>
      </c>
      <c r="O17" s="2">
        <v>2875.1</v>
      </c>
      <c r="P17" s="46">
        <v>23</v>
      </c>
      <c r="Q17" s="52">
        <v>0</v>
      </c>
      <c r="R17" s="53">
        <v>0</v>
      </c>
      <c r="S17" s="109">
        <v>0</v>
      </c>
      <c r="T17" s="110"/>
      <c r="U17" s="34">
        <f t="shared" si="2"/>
        <v>23</v>
      </c>
    </row>
    <row r="18" spans="1:21" ht="12.75">
      <c r="A18" s="12">
        <v>42055</v>
      </c>
      <c r="B18" s="41">
        <v>3280.7</v>
      </c>
      <c r="C18" s="96">
        <v>29</v>
      </c>
      <c r="D18" s="3">
        <v>0</v>
      </c>
      <c r="E18" s="3">
        <v>327.8</v>
      </c>
      <c r="F18" s="41">
        <v>441.9</v>
      </c>
      <c r="G18" s="3">
        <v>0.1</v>
      </c>
      <c r="H18" s="3">
        <v>32.1</v>
      </c>
      <c r="I18" s="3">
        <v>0</v>
      </c>
      <c r="J18" s="3">
        <v>0.6</v>
      </c>
      <c r="K18" s="41">
        <f t="shared" si="1"/>
        <v>48.69999999999989</v>
      </c>
      <c r="L18" s="41">
        <v>4160.9</v>
      </c>
      <c r="M18" s="41">
        <v>3500</v>
      </c>
      <c r="N18" s="4">
        <f t="shared" si="0"/>
        <v>1.1888285714285713</v>
      </c>
      <c r="O18" s="2">
        <v>2875.1</v>
      </c>
      <c r="P18" s="46">
        <v>0</v>
      </c>
      <c r="Q18" s="52">
        <v>0.1</v>
      </c>
      <c r="R18" s="53">
        <v>0.4</v>
      </c>
      <c r="S18" s="109">
        <v>500.9</v>
      </c>
      <c r="T18" s="110"/>
      <c r="U18" s="34">
        <f t="shared" si="2"/>
        <v>501.4</v>
      </c>
    </row>
    <row r="19" spans="1:21" ht="12.75">
      <c r="A19" s="12">
        <v>42058</v>
      </c>
      <c r="B19" s="41">
        <v>660.3</v>
      </c>
      <c r="C19" s="96">
        <v>106.7</v>
      </c>
      <c r="D19" s="3">
        <v>10.4</v>
      </c>
      <c r="E19" s="3">
        <v>398</v>
      </c>
      <c r="F19" s="41">
        <v>92</v>
      </c>
      <c r="G19" s="3">
        <v>0</v>
      </c>
      <c r="H19" s="3">
        <v>39.3</v>
      </c>
      <c r="I19" s="3">
        <v>0</v>
      </c>
      <c r="J19" s="3">
        <v>4.4</v>
      </c>
      <c r="K19" s="41">
        <f t="shared" si="1"/>
        <v>50.40000000000003</v>
      </c>
      <c r="L19" s="41">
        <v>1361.5</v>
      </c>
      <c r="M19" s="41">
        <v>1700</v>
      </c>
      <c r="N19" s="4">
        <f t="shared" si="0"/>
        <v>0.8008823529411765</v>
      </c>
      <c r="O19" s="2">
        <v>2875.1</v>
      </c>
      <c r="P19" s="46">
        <v>32</v>
      </c>
      <c r="Q19" s="52">
        <v>0</v>
      </c>
      <c r="R19" s="53">
        <v>0</v>
      </c>
      <c r="S19" s="109">
        <v>0</v>
      </c>
      <c r="T19" s="110"/>
      <c r="U19" s="34">
        <f t="shared" si="2"/>
        <v>32</v>
      </c>
    </row>
    <row r="20" spans="1:21" ht="12.75">
      <c r="A20" s="12">
        <v>42059</v>
      </c>
      <c r="B20" s="41">
        <v>937.3</v>
      </c>
      <c r="C20" s="96">
        <v>235.9</v>
      </c>
      <c r="D20" s="3">
        <v>5.6</v>
      </c>
      <c r="E20" s="3">
        <v>666</v>
      </c>
      <c r="F20" s="41">
        <v>-1.2</v>
      </c>
      <c r="G20" s="3">
        <v>0.1</v>
      </c>
      <c r="H20" s="3">
        <v>37.8</v>
      </c>
      <c r="I20" s="3">
        <v>0</v>
      </c>
      <c r="J20" s="3">
        <v>8.8</v>
      </c>
      <c r="K20" s="41">
        <f t="shared" si="1"/>
        <v>45.79999999999997</v>
      </c>
      <c r="L20" s="41">
        <v>1936.1</v>
      </c>
      <c r="M20" s="41">
        <v>1900</v>
      </c>
      <c r="N20" s="4">
        <f t="shared" si="0"/>
        <v>1.019</v>
      </c>
      <c r="O20" s="2">
        <v>2875.1</v>
      </c>
      <c r="P20" s="46">
        <v>81.6</v>
      </c>
      <c r="Q20" s="52">
        <v>0</v>
      </c>
      <c r="R20" s="53">
        <v>0</v>
      </c>
      <c r="S20" s="109">
        <v>0</v>
      </c>
      <c r="T20" s="110"/>
      <c r="U20" s="34">
        <f t="shared" si="2"/>
        <v>81.6</v>
      </c>
    </row>
    <row r="21" spans="1:21" ht="12.75">
      <c r="A21" s="12">
        <v>42060</v>
      </c>
      <c r="B21" s="41">
        <v>606.1</v>
      </c>
      <c r="C21" s="96">
        <v>82.5</v>
      </c>
      <c r="D21" s="3">
        <v>17.4</v>
      </c>
      <c r="E21" s="3">
        <v>1093.5</v>
      </c>
      <c r="F21" s="41">
        <v>-73.7</v>
      </c>
      <c r="G21" s="3">
        <v>0</v>
      </c>
      <c r="H21" s="3">
        <v>48.9</v>
      </c>
      <c r="I21" s="3">
        <v>0</v>
      </c>
      <c r="J21" s="3">
        <v>0.2</v>
      </c>
      <c r="K21" s="41">
        <f t="shared" si="1"/>
        <v>-223.60000000000005</v>
      </c>
      <c r="L21" s="41">
        <v>1551.3</v>
      </c>
      <c r="M21" s="41">
        <v>4200</v>
      </c>
      <c r="N21" s="4">
        <f t="shared" si="0"/>
        <v>0.36935714285714283</v>
      </c>
      <c r="O21" s="2">
        <v>2875.1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42061</v>
      </c>
      <c r="B22" s="41">
        <v>1598</v>
      </c>
      <c r="C22" s="98">
        <v>1751.6</v>
      </c>
      <c r="D22" s="7">
        <v>20.5</v>
      </c>
      <c r="E22" s="7">
        <v>2496.3</v>
      </c>
      <c r="F22" s="102">
        <v>47.2</v>
      </c>
      <c r="G22" s="7">
        <v>0.1</v>
      </c>
      <c r="H22" s="7">
        <v>43.4</v>
      </c>
      <c r="I22" s="7">
        <v>0</v>
      </c>
      <c r="J22" s="7">
        <v>6</v>
      </c>
      <c r="K22" s="41">
        <f t="shared" si="1"/>
        <v>40.200000000000095</v>
      </c>
      <c r="L22" s="41">
        <v>6003.3</v>
      </c>
      <c r="M22" s="41">
        <v>1500</v>
      </c>
      <c r="N22" s="4">
        <f t="shared" si="0"/>
        <v>4.0022</v>
      </c>
      <c r="O22" s="2">
        <v>2875.1</v>
      </c>
      <c r="P22" s="46">
        <v>0</v>
      </c>
      <c r="Q22" s="52">
        <v>0</v>
      </c>
      <c r="R22" s="53">
        <v>0</v>
      </c>
      <c r="S22" s="109">
        <v>0</v>
      </c>
      <c r="T22" s="110"/>
      <c r="U22" s="34">
        <f t="shared" si="2"/>
        <v>0</v>
      </c>
    </row>
    <row r="23" spans="1:21" ht="13.5" thickBot="1">
      <c r="A23" s="12">
        <v>42062</v>
      </c>
      <c r="B23" s="41">
        <v>2660.5</v>
      </c>
      <c r="C23" s="98">
        <v>1257.6</v>
      </c>
      <c r="D23" s="7">
        <v>108.9</v>
      </c>
      <c r="E23" s="7">
        <v>1430</v>
      </c>
      <c r="F23" s="102">
        <v>225.7</v>
      </c>
      <c r="G23" s="7">
        <v>0.1</v>
      </c>
      <c r="H23" s="7">
        <v>41.2</v>
      </c>
      <c r="I23" s="7">
        <v>0</v>
      </c>
      <c r="J23" s="7">
        <v>1.8</v>
      </c>
      <c r="K23" s="41">
        <f t="shared" si="1"/>
        <v>-257.69999999999965</v>
      </c>
      <c r="L23" s="41">
        <v>5468.1</v>
      </c>
      <c r="M23" s="41">
        <f>4900+48.8</f>
        <v>4948.8</v>
      </c>
      <c r="N23" s="4">
        <f t="shared" si="0"/>
        <v>1.1049345295829291</v>
      </c>
      <c r="O23" s="2">
        <v>2875.1</v>
      </c>
      <c r="P23" s="46">
        <v>17.8</v>
      </c>
      <c r="Q23" s="52">
        <v>0</v>
      </c>
      <c r="R23" s="53">
        <v>0</v>
      </c>
      <c r="S23" s="137">
        <v>20883.79</v>
      </c>
      <c r="T23" s="138"/>
      <c r="U23" s="34">
        <f t="shared" si="2"/>
        <v>20901.59</v>
      </c>
    </row>
    <row r="24" spans="1:21" ht="13.5" thickBot="1">
      <c r="A24" s="38" t="s">
        <v>30</v>
      </c>
      <c r="B24" s="99">
        <f aca="true" t="shared" si="3" ref="B24:M24">SUM(B4:B23)</f>
        <v>26478.073999999997</v>
      </c>
      <c r="C24" s="99">
        <f t="shared" si="3"/>
        <v>3525.1</v>
      </c>
      <c r="D24" s="99">
        <f t="shared" si="3"/>
        <v>221.32</v>
      </c>
      <c r="E24" s="99">
        <f t="shared" si="3"/>
        <v>8456.5</v>
      </c>
      <c r="F24" s="99">
        <f t="shared" si="3"/>
        <v>13400.130000000001</v>
      </c>
      <c r="G24" s="99">
        <f t="shared" si="3"/>
        <v>1990.3999999999996</v>
      </c>
      <c r="H24" s="99">
        <f t="shared" si="3"/>
        <v>1339.3</v>
      </c>
      <c r="I24" s="100">
        <f t="shared" si="3"/>
        <v>628.5</v>
      </c>
      <c r="J24" s="100">
        <f t="shared" si="3"/>
        <v>223.60000000000005</v>
      </c>
      <c r="K24" s="42">
        <f t="shared" si="3"/>
        <v>1239.9260000000006</v>
      </c>
      <c r="L24" s="42">
        <f t="shared" si="3"/>
        <v>57502.850000000006</v>
      </c>
      <c r="M24" s="42">
        <f t="shared" si="3"/>
        <v>45098.8</v>
      </c>
      <c r="N24" s="14">
        <f t="shared" si="0"/>
        <v>1.2750416862532927</v>
      </c>
      <c r="O24" s="2"/>
      <c r="P24" s="89">
        <f>SUM(P4:P23)</f>
        <v>154.4</v>
      </c>
      <c r="Q24" s="89">
        <f>SUM(Q4:Q23)</f>
        <v>0.1</v>
      </c>
      <c r="R24" s="89">
        <f>SUM(R4:R23)</f>
        <v>14.4</v>
      </c>
      <c r="S24" s="139">
        <f>SUM(S4:S23)</f>
        <v>21384.690000000002</v>
      </c>
      <c r="T24" s="140"/>
      <c r="U24" s="89">
        <f>P24+Q24+S24+R24+T24</f>
        <v>21553.590000000004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3" t="s">
        <v>31</v>
      </c>
      <c r="Q28" s="123"/>
      <c r="R28" s="123"/>
      <c r="S28" s="12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3">
        <v>42064</v>
      </c>
      <c r="Q29" s="124">
        <f>'[1]лютий'!$D$109</f>
        <v>138305.95627000002</v>
      </c>
      <c r="R29" s="124"/>
      <c r="S29" s="12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4"/>
      <c r="Q30" s="124"/>
      <c r="R30" s="124"/>
      <c r="S30" s="124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'[1]лютий'!$I$109</f>
        <v>129396.23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8" t="s">
        <v>49</v>
      </c>
      <c r="R32" s="119"/>
      <c r="S32" s="60">
        <f>'[1]лютий'!$I$108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7" t="s">
        <v>47</v>
      </c>
      <c r="R33" s="117"/>
      <c r="S33" s="79">
        <f>'[1]лютий'!$I$107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2" t="s">
        <v>33</v>
      </c>
      <c r="Q38" s="122"/>
      <c r="R38" s="122"/>
      <c r="S38" s="12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>
        <v>42064</v>
      </c>
      <c r="Q39" s="120">
        <v>0</v>
      </c>
      <c r="R39" s="120"/>
      <c r="S39" s="120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4"/>
      <c r="Q40" s="120"/>
      <c r="R40" s="120"/>
      <c r="S40" s="120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Q32:R32"/>
    <mergeCell ref="P37:S37"/>
    <mergeCell ref="P27:S27"/>
    <mergeCell ref="P28:S28"/>
    <mergeCell ref="P29:P30"/>
    <mergeCell ref="Q29:S30"/>
    <mergeCell ref="P38:S38"/>
    <mergeCell ref="P39:P40"/>
    <mergeCell ref="Q39:S40"/>
    <mergeCell ref="Q33:R33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24:T24"/>
    <mergeCell ref="S19:T19"/>
    <mergeCell ref="S20:T20"/>
    <mergeCell ref="S21:T21"/>
    <mergeCell ref="S22:T22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16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29" sqref="O2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66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69</v>
      </c>
      <c r="Q1" s="129"/>
      <c r="R1" s="129"/>
      <c r="S1" s="129"/>
      <c r="T1" s="129"/>
      <c r="U1" s="130"/>
    </row>
    <row r="2" spans="1:21" ht="16.5" thickBot="1">
      <c r="A2" s="131" t="s">
        <v>74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75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67</v>
      </c>
      <c r="M3" s="40" t="s">
        <v>76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42065</v>
      </c>
      <c r="B4" s="41">
        <v>524.1</v>
      </c>
      <c r="C4" s="60">
        <v>1173.4</v>
      </c>
      <c r="D4" s="47">
        <v>19.5</v>
      </c>
      <c r="E4" s="41">
        <v>664.5</v>
      </c>
      <c r="F4" s="45">
        <v>89</v>
      </c>
      <c r="G4" s="3">
        <v>0</v>
      </c>
      <c r="H4" s="3">
        <v>48.9</v>
      </c>
      <c r="I4" s="3">
        <v>0</v>
      </c>
      <c r="J4" s="3">
        <v>5.5</v>
      </c>
      <c r="K4" s="41">
        <f aca="true" t="shared" si="0" ref="K4:K24">L4-B4-C4-D4-E4-F4-G4-H4-I4-J4</f>
        <v>326.4000000000002</v>
      </c>
      <c r="L4" s="41">
        <v>2851.3</v>
      </c>
      <c r="M4" s="41">
        <v>2800</v>
      </c>
      <c r="N4" s="4">
        <f aca="true" t="shared" si="1" ref="N4:N25">L4/M4</f>
        <v>1.0183214285714286</v>
      </c>
      <c r="O4" s="2">
        <f>AVERAGE(L4:L24)</f>
        <v>2423.6566666666663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42066</v>
      </c>
      <c r="B5" s="41">
        <v>484.2</v>
      </c>
      <c r="C5" s="60">
        <v>48.9</v>
      </c>
      <c r="D5" s="47">
        <v>9.7</v>
      </c>
      <c r="E5" s="41">
        <v>307</v>
      </c>
      <c r="F5" s="48">
        <v>87.9</v>
      </c>
      <c r="G5" s="3">
        <v>0</v>
      </c>
      <c r="H5" s="3">
        <v>28.7</v>
      </c>
      <c r="I5" s="3">
        <v>0</v>
      </c>
      <c r="J5" s="3">
        <v>1</v>
      </c>
      <c r="K5" s="41">
        <f t="shared" si="0"/>
        <v>50.09999999999998</v>
      </c>
      <c r="L5" s="41">
        <v>1017.5</v>
      </c>
      <c r="M5" s="41">
        <v>1100</v>
      </c>
      <c r="N5" s="4">
        <f t="shared" si="1"/>
        <v>0.925</v>
      </c>
      <c r="O5" s="2">
        <v>2423.7</v>
      </c>
      <c r="P5" s="46">
        <v>0</v>
      </c>
      <c r="Q5" s="47">
        <v>0</v>
      </c>
      <c r="R5" s="48">
        <v>1.2</v>
      </c>
      <c r="S5" s="109">
        <v>0</v>
      </c>
      <c r="T5" s="110"/>
      <c r="U5" s="34">
        <f aca="true" t="shared" si="2" ref="U5:U24">P5+Q5+S5+R5+T5</f>
        <v>1.2</v>
      </c>
    </row>
    <row r="6" spans="1:21" ht="12.75">
      <c r="A6" s="12">
        <v>42067</v>
      </c>
      <c r="B6" s="41">
        <v>2333.5</v>
      </c>
      <c r="C6" s="60">
        <v>2.8</v>
      </c>
      <c r="D6" s="50">
        <v>5.2</v>
      </c>
      <c r="E6" s="41">
        <v>45.9</v>
      </c>
      <c r="F6" s="51">
        <v>107.2</v>
      </c>
      <c r="G6" s="3">
        <v>0</v>
      </c>
      <c r="H6" s="3">
        <v>39.6</v>
      </c>
      <c r="I6" s="3">
        <v>626.9</v>
      </c>
      <c r="J6" s="3">
        <v>26</v>
      </c>
      <c r="K6" s="41">
        <f t="shared" si="0"/>
        <v>83.0999999999998</v>
      </c>
      <c r="L6" s="41">
        <v>3270.2</v>
      </c>
      <c r="M6" s="41">
        <v>1500</v>
      </c>
      <c r="N6" s="4">
        <f t="shared" si="1"/>
        <v>2.180133333333333</v>
      </c>
      <c r="O6" s="2">
        <v>2423.7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42068</v>
      </c>
      <c r="B7" s="41">
        <v>2050.4</v>
      </c>
      <c r="C7" s="60">
        <v>4.3</v>
      </c>
      <c r="D7" s="47">
        <v>30</v>
      </c>
      <c r="E7" s="41">
        <v>72.9</v>
      </c>
      <c r="F7" s="48">
        <v>122.3</v>
      </c>
      <c r="G7" s="3">
        <v>0</v>
      </c>
      <c r="H7" s="3">
        <v>35.3</v>
      </c>
      <c r="I7" s="3">
        <v>0</v>
      </c>
      <c r="J7" s="3">
        <v>31.5</v>
      </c>
      <c r="K7" s="41">
        <f t="shared" si="0"/>
        <v>40.39999999999981</v>
      </c>
      <c r="L7" s="41">
        <v>2387.1</v>
      </c>
      <c r="M7" s="41">
        <v>2000</v>
      </c>
      <c r="N7" s="4">
        <f t="shared" si="1"/>
        <v>1.1935499999999999</v>
      </c>
      <c r="O7" s="2">
        <v>2423.7</v>
      </c>
      <c r="P7" s="46">
        <v>16</v>
      </c>
      <c r="Q7" s="47">
        <v>0</v>
      </c>
      <c r="R7" s="48">
        <v>0</v>
      </c>
      <c r="S7" s="109">
        <v>0</v>
      </c>
      <c r="T7" s="110"/>
      <c r="U7" s="34">
        <f t="shared" si="2"/>
        <v>16</v>
      </c>
    </row>
    <row r="8" spans="1:21" ht="12.75">
      <c r="A8" s="12">
        <v>42069</v>
      </c>
      <c r="B8" s="41">
        <v>3202.4</v>
      </c>
      <c r="C8" s="96">
        <v>8.6</v>
      </c>
      <c r="D8" s="3">
        <v>16.5</v>
      </c>
      <c r="E8" s="3">
        <v>75.5</v>
      </c>
      <c r="F8" s="41">
        <v>144</v>
      </c>
      <c r="G8" s="3">
        <v>0</v>
      </c>
      <c r="H8" s="3">
        <v>40.2</v>
      </c>
      <c r="I8" s="3">
        <v>0</v>
      </c>
      <c r="J8" s="3">
        <v>43.6</v>
      </c>
      <c r="K8" s="41">
        <f t="shared" si="0"/>
        <v>41.000000000000064</v>
      </c>
      <c r="L8" s="41">
        <v>3571.8</v>
      </c>
      <c r="M8" s="41">
        <f>4500-1800</f>
        <v>2700</v>
      </c>
      <c r="N8" s="4">
        <f t="shared" si="1"/>
        <v>1.322888888888889</v>
      </c>
      <c r="O8" s="2">
        <v>2423.7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42073</v>
      </c>
      <c r="B9" s="41">
        <v>678.3</v>
      </c>
      <c r="C9" s="96">
        <v>13.8</v>
      </c>
      <c r="D9" s="3">
        <v>12.5</v>
      </c>
      <c r="E9" s="3">
        <v>38.9</v>
      </c>
      <c r="F9" s="41">
        <v>242.2</v>
      </c>
      <c r="G9" s="3">
        <v>0</v>
      </c>
      <c r="H9" s="3">
        <v>38.5</v>
      </c>
      <c r="I9" s="3">
        <v>0</v>
      </c>
      <c r="J9" s="3">
        <v>42.8</v>
      </c>
      <c r="K9" s="41">
        <f t="shared" si="0"/>
        <v>44.90000000000016</v>
      </c>
      <c r="L9" s="41">
        <v>1111.9</v>
      </c>
      <c r="M9" s="41">
        <v>1200</v>
      </c>
      <c r="N9" s="4">
        <f t="shared" si="1"/>
        <v>0.9265833333333334</v>
      </c>
      <c r="O9" s="2">
        <v>2423.7</v>
      </c>
      <c r="P9" s="46">
        <v>0</v>
      </c>
      <c r="Q9" s="47">
        <v>0</v>
      </c>
      <c r="R9" s="48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42074</v>
      </c>
      <c r="B10" s="41">
        <v>841.6</v>
      </c>
      <c r="C10" s="96">
        <v>3.6</v>
      </c>
      <c r="D10" s="3">
        <v>10.4</v>
      </c>
      <c r="E10" s="3">
        <v>151.1</v>
      </c>
      <c r="F10" s="41">
        <v>102.3</v>
      </c>
      <c r="G10" s="3">
        <v>0</v>
      </c>
      <c r="H10" s="3">
        <v>35</v>
      </c>
      <c r="I10" s="3">
        <v>0</v>
      </c>
      <c r="J10" s="3">
        <v>14.7</v>
      </c>
      <c r="K10" s="41">
        <f t="shared" si="0"/>
        <v>72.84999999999994</v>
      </c>
      <c r="L10" s="41">
        <v>1231.55</v>
      </c>
      <c r="M10" s="55">
        <v>1300</v>
      </c>
      <c r="N10" s="4">
        <f t="shared" si="1"/>
        <v>0.9473461538461538</v>
      </c>
      <c r="O10" s="2">
        <v>2423.7</v>
      </c>
      <c r="P10" s="46">
        <v>0</v>
      </c>
      <c r="Q10" s="47">
        <v>0</v>
      </c>
      <c r="R10" s="48">
        <v>11.45</v>
      </c>
      <c r="S10" s="109">
        <v>0</v>
      </c>
      <c r="T10" s="110"/>
      <c r="U10" s="34">
        <f t="shared" si="2"/>
        <v>11.45</v>
      </c>
    </row>
    <row r="11" spans="1:21" ht="12.75">
      <c r="A11" s="12">
        <v>42075</v>
      </c>
      <c r="B11" s="41">
        <v>804.3</v>
      </c>
      <c r="C11" s="96">
        <v>0.4</v>
      </c>
      <c r="D11" s="3">
        <v>4.7</v>
      </c>
      <c r="E11" s="3">
        <v>219.3</v>
      </c>
      <c r="F11" s="41">
        <v>131.7</v>
      </c>
      <c r="G11" s="3">
        <v>0</v>
      </c>
      <c r="H11" s="3">
        <v>34.9</v>
      </c>
      <c r="I11" s="3">
        <v>0</v>
      </c>
      <c r="J11" s="3">
        <v>17.4</v>
      </c>
      <c r="K11" s="41">
        <f t="shared" si="0"/>
        <v>67.20000000000016</v>
      </c>
      <c r="L11" s="41">
        <v>1279.9</v>
      </c>
      <c r="M11" s="41">
        <v>1500</v>
      </c>
      <c r="N11" s="4">
        <f t="shared" si="1"/>
        <v>0.8532666666666667</v>
      </c>
      <c r="O11" s="2">
        <v>2423.7</v>
      </c>
      <c r="P11" s="46">
        <v>0</v>
      </c>
      <c r="Q11" s="47">
        <v>0</v>
      </c>
      <c r="R11" s="48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42076</v>
      </c>
      <c r="B12" s="41">
        <v>2837.5</v>
      </c>
      <c r="C12" s="96">
        <v>3.9</v>
      </c>
      <c r="D12" s="3">
        <v>10.1</v>
      </c>
      <c r="E12" s="3">
        <v>203.1</v>
      </c>
      <c r="F12" s="41">
        <v>320.8</v>
      </c>
      <c r="G12" s="3">
        <v>0</v>
      </c>
      <c r="H12" s="3">
        <v>36.9</v>
      </c>
      <c r="I12" s="3">
        <v>0</v>
      </c>
      <c r="J12" s="3">
        <v>2.4</v>
      </c>
      <c r="K12" s="41">
        <f t="shared" si="0"/>
        <v>83.33999999999992</v>
      </c>
      <c r="L12" s="41">
        <v>3498.04</v>
      </c>
      <c r="M12" s="41">
        <v>1800</v>
      </c>
      <c r="N12" s="4">
        <f t="shared" si="1"/>
        <v>1.9433555555555555</v>
      </c>
      <c r="O12" s="2">
        <v>2423.7</v>
      </c>
      <c r="P12" s="46">
        <v>33.7</v>
      </c>
      <c r="Q12" s="47">
        <v>0</v>
      </c>
      <c r="R12" s="48">
        <v>0</v>
      </c>
      <c r="S12" s="109">
        <v>0</v>
      </c>
      <c r="T12" s="110"/>
      <c r="U12" s="34">
        <f t="shared" si="2"/>
        <v>33.7</v>
      </c>
    </row>
    <row r="13" spans="1:21" ht="12.75">
      <c r="A13" s="12">
        <v>42079</v>
      </c>
      <c r="B13" s="41">
        <v>1120.7</v>
      </c>
      <c r="C13" s="96">
        <v>45.4</v>
      </c>
      <c r="D13" s="3">
        <v>2.3</v>
      </c>
      <c r="E13" s="3">
        <v>156</v>
      </c>
      <c r="F13" s="41">
        <v>234.9</v>
      </c>
      <c r="G13" s="3">
        <v>0.1</v>
      </c>
      <c r="H13" s="3">
        <v>36.7</v>
      </c>
      <c r="I13" s="3">
        <v>0</v>
      </c>
      <c r="J13" s="3">
        <v>7</v>
      </c>
      <c r="K13" s="41">
        <f t="shared" si="0"/>
        <v>54.89999999999996</v>
      </c>
      <c r="L13" s="41">
        <v>1658</v>
      </c>
      <c r="M13" s="41">
        <v>1500</v>
      </c>
      <c r="N13" s="4">
        <f t="shared" si="1"/>
        <v>1.1053333333333333</v>
      </c>
      <c r="O13" s="2">
        <v>2423.7</v>
      </c>
      <c r="P13" s="46">
        <v>90.6</v>
      </c>
      <c r="Q13" s="47">
        <v>0</v>
      </c>
      <c r="R13" s="48">
        <v>0</v>
      </c>
      <c r="S13" s="109">
        <v>0</v>
      </c>
      <c r="T13" s="110"/>
      <c r="U13" s="34">
        <f t="shared" si="2"/>
        <v>90.6</v>
      </c>
    </row>
    <row r="14" spans="1:21" ht="12.75">
      <c r="A14" s="12">
        <v>42080</v>
      </c>
      <c r="B14" s="41">
        <v>726.6</v>
      </c>
      <c r="C14" s="96">
        <v>19.7</v>
      </c>
      <c r="D14" s="3">
        <v>0.7</v>
      </c>
      <c r="E14" s="3">
        <v>247.4</v>
      </c>
      <c r="F14" s="41">
        <v>224.3</v>
      </c>
      <c r="G14" s="3">
        <v>-0.4</v>
      </c>
      <c r="H14" s="3">
        <v>27</v>
      </c>
      <c r="I14" s="3">
        <v>0</v>
      </c>
      <c r="J14" s="3">
        <v>2.4</v>
      </c>
      <c r="K14" s="41">
        <f t="shared" si="0"/>
        <v>53.01999999999993</v>
      </c>
      <c r="L14" s="41">
        <v>1300.72</v>
      </c>
      <c r="M14" s="41">
        <v>1300</v>
      </c>
      <c r="N14" s="4">
        <f t="shared" si="1"/>
        <v>1.0005538461538461</v>
      </c>
      <c r="O14" s="2">
        <v>2423.7</v>
      </c>
      <c r="P14" s="46">
        <v>86.1</v>
      </c>
      <c r="Q14" s="52">
        <v>0</v>
      </c>
      <c r="R14" s="53">
        <v>0</v>
      </c>
      <c r="S14" s="109">
        <v>0</v>
      </c>
      <c r="T14" s="110"/>
      <c r="U14" s="34">
        <f t="shared" si="2"/>
        <v>86.1</v>
      </c>
    </row>
    <row r="15" spans="1:21" ht="12.75">
      <c r="A15" s="12">
        <v>42081</v>
      </c>
      <c r="B15" s="41">
        <v>768.9</v>
      </c>
      <c r="C15" s="96">
        <v>18</v>
      </c>
      <c r="D15" s="3">
        <v>4.7</v>
      </c>
      <c r="E15" s="3">
        <v>262.6</v>
      </c>
      <c r="F15" s="41">
        <v>217.9</v>
      </c>
      <c r="G15" s="3">
        <v>0</v>
      </c>
      <c r="H15" s="3">
        <v>43.6</v>
      </c>
      <c r="I15" s="3">
        <v>0</v>
      </c>
      <c r="J15" s="3">
        <v>2.1</v>
      </c>
      <c r="K15" s="41">
        <f t="shared" si="0"/>
        <v>51.64</v>
      </c>
      <c r="L15" s="41">
        <v>1369.44</v>
      </c>
      <c r="M15" s="41">
        <v>1500</v>
      </c>
      <c r="N15" s="4">
        <f t="shared" si="1"/>
        <v>0.91296</v>
      </c>
      <c r="O15" s="2">
        <v>2423.7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42082</v>
      </c>
      <c r="B16" s="47">
        <v>1568.4</v>
      </c>
      <c r="C16" s="97">
        <v>17.3</v>
      </c>
      <c r="D16" s="75">
        <v>18.7</v>
      </c>
      <c r="E16" s="75">
        <v>165.1</v>
      </c>
      <c r="F16" s="101">
        <v>239.1</v>
      </c>
      <c r="G16" s="75">
        <v>0.1</v>
      </c>
      <c r="H16" s="75">
        <v>36.6</v>
      </c>
      <c r="I16" s="75">
        <v>0</v>
      </c>
      <c r="J16" s="75">
        <v>29.4</v>
      </c>
      <c r="K16" s="41">
        <f t="shared" si="0"/>
        <v>-459.76000000000005</v>
      </c>
      <c r="L16" s="47">
        <v>1614.94</v>
      </c>
      <c r="M16" s="55">
        <v>1950</v>
      </c>
      <c r="N16" s="4">
        <f>L15/M16</f>
        <v>0.7022769230769231</v>
      </c>
      <c r="O16" s="2">
        <v>2423.7</v>
      </c>
      <c r="P16" s="46">
        <v>0</v>
      </c>
      <c r="Q16" s="52">
        <v>0</v>
      </c>
      <c r="R16" s="53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42083</v>
      </c>
      <c r="B17" s="41">
        <v>3641</v>
      </c>
      <c r="C17" s="96">
        <v>40.3</v>
      </c>
      <c r="D17" s="3">
        <v>8.6</v>
      </c>
      <c r="E17" s="3">
        <v>273.7</v>
      </c>
      <c r="F17" s="41">
        <v>332.1</v>
      </c>
      <c r="G17" s="3">
        <v>0</v>
      </c>
      <c r="H17" s="3">
        <v>26.8</v>
      </c>
      <c r="I17" s="3">
        <v>0</v>
      </c>
      <c r="J17" s="3">
        <v>3.7</v>
      </c>
      <c r="K17" s="41">
        <f t="shared" si="0"/>
        <v>120.30000000000001</v>
      </c>
      <c r="L17" s="41">
        <v>4446.5</v>
      </c>
      <c r="M17" s="55">
        <v>3500</v>
      </c>
      <c r="N17" s="4">
        <f t="shared" si="1"/>
        <v>1.2704285714285715</v>
      </c>
      <c r="O17" s="2">
        <v>2423.7</v>
      </c>
      <c r="P17" s="46">
        <v>0</v>
      </c>
      <c r="Q17" s="52">
        <v>0</v>
      </c>
      <c r="R17" s="53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42086</v>
      </c>
      <c r="B18" s="41">
        <v>704.7</v>
      </c>
      <c r="C18" s="96">
        <v>67.2</v>
      </c>
      <c r="D18" s="3">
        <v>12.2</v>
      </c>
      <c r="E18" s="3">
        <v>244.5</v>
      </c>
      <c r="F18" s="41">
        <v>139</v>
      </c>
      <c r="G18" s="3">
        <v>0</v>
      </c>
      <c r="H18" s="3">
        <v>39.2</v>
      </c>
      <c r="I18" s="3">
        <v>0</v>
      </c>
      <c r="J18" s="3">
        <v>0</v>
      </c>
      <c r="K18" s="41">
        <f t="shared" si="0"/>
        <v>89.79999999999977</v>
      </c>
      <c r="L18" s="41">
        <v>1296.6</v>
      </c>
      <c r="M18" s="41">
        <v>1600</v>
      </c>
      <c r="N18" s="4">
        <f t="shared" si="1"/>
        <v>0.810375</v>
      </c>
      <c r="O18" s="2">
        <v>2423.7</v>
      </c>
      <c r="P18" s="46">
        <v>2.15</v>
      </c>
      <c r="Q18" s="52">
        <v>0</v>
      </c>
      <c r="R18" s="53">
        <v>0</v>
      </c>
      <c r="S18" s="109">
        <v>0</v>
      </c>
      <c r="T18" s="110"/>
      <c r="U18" s="34">
        <f t="shared" si="2"/>
        <v>2.15</v>
      </c>
    </row>
    <row r="19" spans="1:21" ht="12.75">
      <c r="A19" s="12">
        <v>42087</v>
      </c>
      <c r="B19" s="41">
        <v>500</v>
      </c>
      <c r="C19" s="96">
        <v>226.5</v>
      </c>
      <c r="D19" s="3">
        <v>11.8</v>
      </c>
      <c r="E19" s="3">
        <v>646</v>
      </c>
      <c r="F19" s="41">
        <v>103.8</v>
      </c>
      <c r="G19" s="3">
        <v>0</v>
      </c>
      <c r="H19" s="3">
        <v>69.1</v>
      </c>
      <c r="I19" s="3">
        <v>0</v>
      </c>
      <c r="J19" s="3">
        <v>2.1</v>
      </c>
      <c r="K19" s="41">
        <f t="shared" si="0"/>
        <v>36.10000000000014</v>
      </c>
      <c r="L19" s="41">
        <v>1595.4</v>
      </c>
      <c r="M19" s="41">
        <v>1800</v>
      </c>
      <c r="N19" s="4">
        <f t="shared" si="1"/>
        <v>0.8863333333333334</v>
      </c>
      <c r="O19" s="2">
        <v>2423.7</v>
      </c>
      <c r="P19" s="46">
        <v>134.74</v>
      </c>
      <c r="Q19" s="52">
        <v>0.04</v>
      </c>
      <c r="R19" s="53">
        <v>0</v>
      </c>
      <c r="S19" s="109">
        <v>0</v>
      </c>
      <c r="T19" s="110"/>
      <c r="U19" s="34">
        <f t="shared" si="2"/>
        <v>134.78</v>
      </c>
    </row>
    <row r="20" spans="1:21" ht="12.75">
      <c r="A20" s="12">
        <v>42088</v>
      </c>
      <c r="B20" s="41">
        <v>270.6</v>
      </c>
      <c r="C20" s="96">
        <v>79.1</v>
      </c>
      <c r="D20" s="3">
        <v>4.1</v>
      </c>
      <c r="E20" s="3">
        <v>301.8</v>
      </c>
      <c r="F20" s="41">
        <v>249.8</v>
      </c>
      <c r="G20" s="3">
        <v>0.5</v>
      </c>
      <c r="H20" s="3">
        <v>37.5</v>
      </c>
      <c r="I20" s="3">
        <v>0</v>
      </c>
      <c r="J20" s="3">
        <v>0</v>
      </c>
      <c r="K20" s="41">
        <f t="shared" si="0"/>
        <v>26.799999999999955</v>
      </c>
      <c r="L20" s="41">
        <v>970.2</v>
      </c>
      <c r="M20" s="41">
        <v>1400</v>
      </c>
      <c r="N20" s="4">
        <f t="shared" si="1"/>
        <v>0.6930000000000001</v>
      </c>
      <c r="O20" s="2">
        <v>2423.7</v>
      </c>
      <c r="P20" s="46">
        <v>0</v>
      </c>
      <c r="Q20" s="52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42089</v>
      </c>
      <c r="B21" s="41">
        <v>534.7</v>
      </c>
      <c r="C21" s="96">
        <v>85.1</v>
      </c>
      <c r="D21" s="3">
        <v>17.6</v>
      </c>
      <c r="E21" s="3">
        <v>1000.4</v>
      </c>
      <c r="F21" s="41">
        <v>73</v>
      </c>
      <c r="G21" s="3">
        <v>0.3</v>
      </c>
      <c r="H21" s="3">
        <v>28.8</v>
      </c>
      <c r="I21" s="3">
        <v>0</v>
      </c>
      <c r="J21" s="3">
        <v>2.7</v>
      </c>
      <c r="K21" s="41">
        <f t="shared" si="0"/>
        <v>56.40000000000016</v>
      </c>
      <c r="L21" s="41">
        <v>1799</v>
      </c>
      <c r="M21" s="41">
        <v>1800</v>
      </c>
      <c r="N21" s="4">
        <f t="shared" si="1"/>
        <v>0.9994444444444445</v>
      </c>
      <c r="O21" s="2">
        <v>2423.7</v>
      </c>
      <c r="P21" s="46">
        <v>46.9</v>
      </c>
      <c r="Q21" s="52">
        <v>0</v>
      </c>
      <c r="R21" s="53">
        <v>0</v>
      </c>
      <c r="S21" s="109">
        <v>0</v>
      </c>
      <c r="T21" s="110"/>
      <c r="U21" s="34">
        <f t="shared" si="2"/>
        <v>46.9</v>
      </c>
    </row>
    <row r="22" spans="1:21" ht="12.75">
      <c r="A22" s="12">
        <v>42090</v>
      </c>
      <c r="B22" s="41">
        <v>1607.2</v>
      </c>
      <c r="C22" s="98">
        <v>880.2</v>
      </c>
      <c r="D22" s="7">
        <v>10.1</v>
      </c>
      <c r="E22" s="7">
        <v>1642.3</v>
      </c>
      <c r="F22" s="102">
        <v>69.8</v>
      </c>
      <c r="G22" s="7">
        <v>0.1</v>
      </c>
      <c r="H22" s="7">
        <v>37.95</v>
      </c>
      <c r="I22" s="7">
        <v>0</v>
      </c>
      <c r="J22" s="7">
        <v>2.5</v>
      </c>
      <c r="K22" s="41">
        <f t="shared" si="0"/>
        <v>32.45000000000064</v>
      </c>
      <c r="L22" s="41">
        <v>4282.6</v>
      </c>
      <c r="M22" s="41">
        <v>2700</v>
      </c>
      <c r="N22" s="4">
        <f t="shared" si="1"/>
        <v>1.5861481481481483</v>
      </c>
      <c r="O22" s="2">
        <v>2423.7</v>
      </c>
      <c r="P22" s="46">
        <v>0</v>
      </c>
      <c r="Q22" s="52">
        <v>0</v>
      </c>
      <c r="R22" s="53">
        <v>0</v>
      </c>
      <c r="S22" s="109">
        <v>0</v>
      </c>
      <c r="T22" s="110"/>
      <c r="U22" s="34">
        <f t="shared" si="2"/>
        <v>0</v>
      </c>
    </row>
    <row r="23" spans="1:21" ht="12.75">
      <c r="A23" s="12">
        <v>42093</v>
      </c>
      <c r="B23" s="41">
        <v>1714.5</v>
      </c>
      <c r="C23" s="98">
        <v>3752.2</v>
      </c>
      <c r="D23" s="7">
        <v>10.3</v>
      </c>
      <c r="E23" s="7">
        <v>2242.2</v>
      </c>
      <c r="F23" s="102">
        <v>185.2</v>
      </c>
      <c r="G23" s="7">
        <v>0</v>
      </c>
      <c r="H23" s="7">
        <v>29</v>
      </c>
      <c r="I23" s="7">
        <v>0</v>
      </c>
      <c r="J23" s="7">
        <v>7.1</v>
      </c>
      <c r="K23" s="41">
        <f t="shared" si="0"/>
        <v>84.5000000000002</v>
      </c>
      <c r="L23" s="41">
        <v>8025</v>
      </c>
      <c r="M23" s="41">
        <v>8100</v>
      </c>
      <c r="N23" s="4">
        <f t="shared" si="1"/>
        <v>0.9907407407407407</v>
      </c>
      <c r="O23" s="2">
        <v>2423.7</v>
      </c>
      <c r="P23" s="46">
        <v>566.7</v>
      </c>
      <c r="Q23" s="52">
        <v>0</v>
      </c>
      <c r="R23" s="53">
        <v>0</v>
      </c>
      <c r="S23" s="109">
        <v>0</v>
      </c>
      <c r="T23" s="110"/>
      <c r="U23" s="34">
        <f t="shared" si="2"/>
        <v>566.7</v>
      </c>
    </row>
    <row r="24" spans="1:21" ht="13.5" thickBot="1">
      <c r="A24" s="12">
        <v>42094</v>
      </c>
      <c r="B24" s="41">
        <v>1836.4</v>
      </c>
      <c r="C24" s="98">
        <v>54.7</v>
      </c>
      <c r="D24" s="7">
        <v>0.6</v>
      </c>
      <c r="E24" s="7">
        <v>131.6</v>
      </c>
      <c r="F24" s="102">
        <v>187.4</v>
      </c>
      <c r="G24" s="7">
        <v>0</v>
      </c>
      <c r="H24" s="7">
        <v>33.2</v>
      </c>
      <c r="I24" s="7">
        <v>0</v>
      </c>
      <c r="J24" s="7">
        <v>13.4</v>
      </c>
      <c r="K24" s="41">
        <f t="shared" si="0"/>
        <v>61.799999999999834</v>
      </c>
      <c r="L24" s="41">
        <v>2319.1</v>
      </c>
      <c r="M24" s="41">
        <v>2984.5</v>
      </c>
      <c r="N24" s="4">
        <f t="shared" si="1"/>
        <v>0.7770480817557379</v>
      </c>
      <c r="O24" s="2">
        <v>2423.7</v>
      </c>
      <c r="P24" s="46">
        <v>18.8</v>
      </c>
      <c r="Q24" s="52">
        <v>33.3</v>
      </c>
      <c r="R24" s="53">
        <v>0</v>
      </c>
      <c r="S24" s="137">
        <v>13804</v>
      </c>
      <c r="T24" s="138"/>
      <c r="U24" s="34">
        <f t="shared" si="2"/>
        <v>13856.1</v>
      </c>
    </row>
    <row r="25" spans="1:21" ht="13.5" thickBot="1">
      <c r="A25" s="38" t="s">
        <v>30</v>
      </c>
      <c r="B25" s="99">
        <f aca="true" t="shared" si="3" ref="B25:M25">SUM(B4:B24)</f>
        <v>28750.000000000004</v>
      </c>
      <c r="C25" s="99">
        <f t="shared" si="3"/>
        <v>6545.4</v>
      </c>
      <c r="D25" s="99">
        <f t="shared" si="3"/>
        <v>220.29999999999998</v>
      </c>
      <c r="E25" s="99">
        <f t="shared" si="3"/>
        <v>9091.800000000001</v>
      </c>
      <c r="F25" s="99">
        <f t="shared" si="3"/>
        <v>3603.7000000000007</v>
      </c>
      <c r="G25" s="99">
        <f t="shared" si="3"/>
        <v>0.6999999999999998</v>
      </c>
      <c r="H25" s="99">
        <f t="shared" si="3"/>
        <v>783.45</v>
      </c>
      <c r="I25" s="100">
        <f t="shared" si="3"/>
        <v>626.9</v>
      </c>
      <c r="J25" s="100">
        <f t="shared" si="3"/>
        <v>257.29999999999995</v>
      </c>
      <c r="K25" s="42">
        <f t="shared" si="3"/>
        <v>1017.2400000000007</v>
      </c>
      <c r="L25" s="42">
        <f t="shared" si="3"/>
        <v>50896.78999999999</v>
      </c>
      <c r="M25" s="42">
        <f t="shared" si="3"/>
        <v>46034.5</v>
      </c>
      <c r="N25" s="14">
        <f t="shared" si="1"/>
        <v>1.1056227394671387</v>
      </c>
      <c r="O25" s="2"/>
      <c r="P25" s="89">
        <f>SUM(P4:P24)</f>
        <v>995.69</v>
      </c>
      <c r="Q25" s="89">
        <f>SUM(Q4:Q24)</f>
        <v>33.339999999999996</v>
      </c>
      <c r="R25" s="89">
        <f>SUM(R4:R24)</f>
        <v>12.649999999999999</v>
      </c>
      <c r="S25" s="139">
        <f>SUM(S4:S24)</f>
        <v>13804</v>
      </c>
      <c r="T25" s="140"/>
      <c r="U25" s="89">
        <f>P25+Q25+S25+R25+T25</f>
        <v>14845.68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3" t="s">
        <v>31</v>
      </c>
      <c r="Q29" s="123"/>
      <c r="R29" s="123"/>
      <c r="S29" s="123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3">
        <v>42095</v>
      </c>
      <c r="Q30" s="124">
        <f>'[2]березень'!$D$109</f>
        <v>147433.23977000001</v>
      </c>
      <c r="R30" s="124"/>
      <c r="S30" s="124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/>
      <c r="Q31" s="124"/>
      <c r="R31" s="124"/>
      <c r="S31" s="124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'[2]березень'!$I$109</f>
        <v>138523.50756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8" t="s">
        <v>70</v>
      </c>
      <c r="R33" s="119"/>
      <c r="S33" s="60">
        <f>'[2]березень'!$I$108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7" t="s">
        <v>47</v>
      </c>
      <c r="R34" s="117"/>
      <c r="S34" s="79">
        <f>'[2]березень'!$I$107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2" t="s">
        <v>33</v>
      </c>
      <c r="Q39" s="122"/>
      <c r="R39" s="122"/>
      <c r="S39" s="12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3">
        <v>42095</v>
      </c>
      <c r="Q40" s="120">
        <v>0</v>
      </c>
      <c r="R40" s="120"/>
      <c r="S40" s="120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4"/>
      <c r="Q41" s="120"/>
      <c r="R41" s="120"/>
      <c r="S41" s="120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5:T25"/>
    <mergeCell ref="P28:S28"/>
    <mergeCell ref="P29:S29"/>
    <mergeCell ref="S19:T19"/>
    <mergeCell ref="S20:T20"/>
    <mergeCell ref="S21:T21"/>
    <mergeCell ref="S22:T22"/>
    <mergeCell ref="S23:T23"/>
    <mergeCell ref="S24:T24"/>
    <mergeCell ref="P38:S38"/>
    <mergeCell ref="P39:S39"/>
    <mergeCell ref="P40:P41"/>
    <mergeCell ref="Q40:S41"/>
    <mergeCell ref="P30:P31"/>
    <mergeCell ref="Q30:S31"/>
    <mergeCell ref="Q33:R33"/>
    <mergeCell ref="Q34:R3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47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O36" sqref="O36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77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79</v>
      </c>
      <c r="Q1" s="129"/>
      <c r="R1" s="129"/>
      <c r="S1" s="129"/>
      <c r="T1" s="129"/>
      <c r="U1" s="130"/>
    </row>
    <row r="2" spans="1:21" ht="16.5" thickBot="1">
      <c r="A2" s="131" t="s">
        <v>81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82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78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42095</v>
      </c>
      <c r="B4" s="41">
        <v>292.6</v>
      </c>
      <c r="C4" s="60">
        <v>0.4</v>
      </c>
      <c r="D4" s="47">
        <v>17.1</v>
      </c>
      <c r="E4" s="41">
        <v>95.1</v>
      </c>
      <c r="F4" s="45">
        <v>99.9</v>
      </c>
      <c r="G4" s="3">
        <v>0</v>
      </c>
      <c r="H4" s="3">
        <v>33.4</v>
      </c>
      <c r="I4" s="3">
        <v>0</v>
      </c>
      <c r="J4" s="3">
        <v>2.7</v>
      </c>
      <c r="K4" s="41">
        <f aca="true" t="shared" si="0" ref="K4:K24">L4-B4-C4-D4-E4-F4-G4-H4-I4-J4</f>
        <v>31.699999999999957</v>
      </c>
      <c r="L4" s="41">
        <v>572.9</v>
      </c>
      <c r="M4" s="41">
        <v>560</v>
      </c>
      <c r="N4" s="4">
        <f aca="true" t="shared" si="1" ref="N4:N25">L4/M4</f>
        <v>1.0230357142857143</v>
      </c>
      <c r="O4" s="2">
        <f>AVERAGE(L4:L23)</f>
        <v>2739.115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42096</v>
      </c>
      <c r="B5" s="41">
        <v>853.1</v>
      </c>
      <c r="C5" s="60">
        <v>1.6</v>
      </c>
      <c r="D5" s="47">
        <v>11.1</v>
      </c>
      <c r="E5" s="41">
        <v>32.7</v>
      </c>
      <c r="F5" s="48">
        <v>212.5</v>
      </c>
      <c r="G5" s="3">
        <v>0</v>
      </c>
      <c r="H5" s="3">
        <v>29.9</v>
      </c>
      <c r="I5" s="3">
        <v>727.6</v>
      </c>
      <c r="J5" s="3">
        <v>1.2</v>
      </c>
      <c r="K5" s="41">
        <f t="shared" si="0"/>
        <v>36.200000000000315</v>
      </c>
      <c r="L5" s="41">
        <v>1905.9</v>
      </c>
      <c r="M5" s="41">
        <v>1900</v>
      </c>
      <c r="N5" s="4">
        <f t="shared" si="1"/>
        <v>1.0031052631578947</v>
      </c>
      <c r="O5" s="2">
        <v>2739.1</v>
      </c>
      <c r="P5" s="46">
        <v>0</v>
      </c>
      <c r="Q5" s="47">
        <v>0</v>
      </c>
      <c r="R5" s="48">
        <v>0</v>
      </c>
      <c r="S5" s="109">
        <v>0</v>
      </c>
      <c r="T5" s="110"/>
      <c r="U5" s="34">
        <f aca="true" t="shared" si="2" ref="U5:U24">P5+Q5+S5+R5+T5</f>
        <v>0</v>
      </c>
    </row>
    <row r="6" spans="1:21" ht="12.75">
      <c r="A6" s="12">
        <v>42097</v>
      </c>
      <c r="B6" s="41">
        <v>1549</v>
      </c>
      <c r="C6" s="60">
        <v>0.9</v>
      </c>
      <c r="D6" s="50">
        <v>38</v>
      </c>
      <c r="E6" s="41">
        <v>45.3</v>
      </c>
      <c r="F6" s="51">
        <v>157.7</v>
      </c>
      <c r="G6" s="3">
        <v>0.5</v>
      </c>
      <c r="H6" s="3">
        <v>29.4</v>
      </c>
      <c r="I6" s="3">
        <v>0</v>
      </c>
      <c r="J6" s="3">
        <v>0.7</v>
      </c>
      <c r="K6" s="41">
        <f t="shared" si="0"/>
        <v>34.50000000000002</v>
      </c>
      <c r="L6" s="41">
        <v>1856</v>
      </c>
      <c r="M6" s="41">
        <v>1500</v>
      </c>
      <c r="N6" s="4">
        <f t="shared" si="1"/>
        <v>1.2373333333333334</v>
      </c>
      <c r="O6" s="2">
        <v>2739.1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42100</v>
      </c>
      <c r="B7" s="41">
        <v>1843.9</v>
      </c>
      <c r="C7" s="60">
        <v>5.8</v>
      </c>
      <c r="D7" s="47">
        <v>183.9</v>
      </c>
      <c r="E7" s="41">
        <v>111.4</v>
      </c>
      <c r="F7" s="48">
        <v>474.1</v>
      </c>
      <c r="G7" s="3">
        <v>0.1</v>
      </c>
      <c r="H7" s="3">
        <v>35.6</v>
      </c>
      <c r="I7" s="3">
        <v>0</v>
      </c>
      <c r="J7" s="3">
        <v>12</v>
      </c>
      <c r="K7" s="41">
        <f t="shared" si="0"/>
        <v>44.19999999999998</v>
      </c>
      <c r="L7" s="41">
        <v>2711</v>
      </c>
      <c r="M7" s="41">
        <v>2000</v>
      </c>
      <c r="N7" s="4">
        <f t="shared" si="1"/>
        <v>1.3555</v>
      </c>
      <c r="O7" s="2">
        <v>2739.1</v>
      </c>
      <c r="P7" s="46">
        <v>0</v>
      </c>
      <c r="Q7" s="47">
        <v>0</v>
      </c>
      <c r="R7" s="48">
        <v>0.2</v>
      </c>
      <c r="S7" s="109">
        <v>0</v>
      </c>
      <c r="T7" s="110"/>
      <c r="U7" s="34">
        <f t="shared" si="2"/>
        <v>0.2</v>
      </c>
    </row>
    <row r="8" spans="1:21" ht="12.75">
      <c r="A8" s="12">
        <v>42101</v>
      </c>
      <c r="B8" s="41">
        <v>2665.5</v>
      </c>
      <c r="C8" s="96">
        <v>3.8</v>
      </c>
      <c r="D8" s="3">
        <v>16.2</v>
      </c>
      <c r="E8" s="3">
        <v>151.95</v>
      </c>
      <c r="F8" s="41">
        <v>308.3</v>
      </c>
      <c r="G8" s="3">
        <v>46.65</v>
      </c>
      <c r="H8" s="3">
        <v>20.8</v>
      </c>
      <c r="I8" s="3">
        <v>0</v>
      </c>
      <c r="J8" s="3">
        <v>19.1</v>
      </c>
      <c r="K8" s="41">
        <f t="shared" si="0"/>
        <v>19.899999999999814</v>
      </c>
      <c r="L8" s="41">
        <v>3252.2</v>
      </c>
      <c r="M8" s="41">
        <f>4500-1800</f>
        <v>2700</v>
      </c>
      <c r="N8" s="4">
        <f t="shared" si="1"/>
        <v>1.2045185185185185</v>
      </c>
      <c r="O8" s="2">
        <v>2739.1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42102</v>
      </c>
      <c r="B9" s="41">
        <v>792.8</v>
      </c>
      <c r="C9" s="96">
        <v>4.8</v>
      </c>
      <c r="D9" s="3">
        <v>17.2</v>
      </c>
      <c r="E9" s="3">
        <v>94.7</v>
      </c>
      <c r="F9" s="41">
        <v>273.3</v>
      </c>
      <c r="G9" s="3">
        <v>0.3</v>
      </c>
      <c r="H9" s="3">
        <v>36.9</v>
      </c>
      <c r="I9" s="3">
        <v>0</v>
      </c>
      <c r="J9" s="3">
        <v>16.65</v>
      </c>
      <c r="K9" s="41">
        <f t="shared" si="0"/>
        <v>39.94999999999996</v>
      </c>
      <c r="L9" s="41">
        <v>1276.6</v>
      </c>
      <c r="M9" s="41">
        <v>1200</v>
      </c>
      <c r="N9" s="4">
        <f t="shared" si="1"/>
        <v>1.0638333333333332</v>
      </c>
      <c r="O9" s="2">
        <v>2739.1</v>
      </c>
      <c r="P9" s="46">
        <v>0.7</v>
      </c>
      <c r="Q9" s="47">
        <v>0</v>
      </c>
      <c r="R9" s="48">
        <v>0</v>
      </c>
      <c r="S9" s="109">
        <v>0</v>
      </c>
      <c r="T9" s="110"/>
      <c r="U9" s="34">
        <f t="shared" si="2"/>
        <v>0.7</v>
      </c>
    </row>
    <row r="10" spans="1:21" ht="12.75">
      <c r="A10" s="12">
        <v>42103</v>
      </c>
      <c r="B10" s="41">
        <v>809.5</v>
      </c>
      <c r="C10" s="96">
        <v>1.7</v>
      </c>
      <c r="D10" s="3">
        <v>41.9</v>
      </c>
      <c r="E10" s="3">
        <v>57.3</v>
      </c>
      <c r="F10" s="41">
        <v>218.4</v>
      </c>
      <c r="G10" s="3">
        <v>0</v>
      </c>
      <c r="H10" s="3">
        <v>27.8</v>
      </c>
      <c r="I10" s="3">
        <v>0</v>
      </c>
      <c r="J10" s="3">
        <v>64.4</v>
      </c>
      <c r="K10" s="41">
        <f t="shared" si="0"/>
        <v>56.29999999999997</v>
      </c>
      <c r="L10" s="41">
        <v>1277.3</v>
      </c>
      <c r="M10" s="55">
        <v>1300</v>
      </c>
      <c r="N10" s="4">
        <f t="shared" si="1"/>
        <v>0.9825384615384615</v>
      </c>
      <c r="O10" s="2">
        <v>2739.1</v>
      </c>
      <c r="P10" s="46">
        <v>0</v>
      </c>
      <c r="Q10" s="47">
        <v>0</v>
      </c>
      <c r="R10" s="48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42104</v>
      </c>
      <c r="B11" s="41">
        <v>2329.1</v>
      </c>
      <c r="C11" s="96">
        <v>3.9</v>
      </c>
      <c r="D11" s="3">
        <v>5.3</v>
      </c>
      <c r="E11" s="3">
        <v>73</v>
      </c>
      <c r="F11" s="41">
        <v>261.2</v>
      </c>
      <c r="G11" s="3">
        <v>0.1</v>
      </c>
      <c r="H11" s="3">
        <v>11.3</v>
      </c>
      <c r="I11" s="3">
        <v>0</v>
      </c>
      <c r="J11" s="3">
        <v>22.55</v>
      </c>
      <c r="K11" s="41">
        <f t="shared" si="0"/>
        <v>40.050000000000125</v>
      </c>
      <c r="L11" s="41">
        <v>2746.5</v>
      </c>
      <c r="M11" s="41">
        <v>1500</v>
      </c>
      <c r="N11" s="4">
        <f t="shared" si="1"/>
        <v>1.831</v>
      </c>
      <c r="O11" s="2">
        <v>2739.1</v>
      </c>
      <c r="P11" s="46">
        <v>22.4</v>
      </c>
      <c r="Q11" s="47">
        <v>0</v>
      </c>
      <c r="R11" s="48">
        <v>0</v>
      </c>
      <c r="S11" s="109">
        <v>0</v>
      </c>
      <c r="T11" s="110"/>
      <c r="U11" s="34">
        <f t="shared" si="2"/>
        <v>22.4</v>
      </c>
    </row>
    <row r="12" spans="1:21" ht="12.75">
      <c r="A12" s="12">
        <v>42108</v>
      </c>
      <c r="B12" s="41">
        <v>686.6</v>
      </c>
      <c r="C12" s="96">
        <v>13.9</v>
      </c>
      <c r="D12" s="3">
        <v>51.6</v>
      </c>
      <c r="E12" s="3">
        <v>262.8</v>
      </c>
      <c r="F12" s="41">
        <v>490.2</v>
      </c>
      <c r="G12" s="3">
        <v>0</v>
      </c>
      <c r="H12" s="3">
        <v>31.4</v>
      </c>
      <c r="I12" s="3">
        <v>0</v>
      </c>
      <c r="J12" s="3">
        <v>6.55</v>
      </c>
      <c r="K12" s="41">
        <f t="shared" si="0"/>
        <v>22.44999999999992</v>
      </c>
      <c r="L12" s="41">
        <v>1565.5</v>
      </c>
      <c r="M12" s="41">
        <v>1500</v>
      </c>
      <c r="N12" s="4">
        <f t="shared" si="1"/>
        <v>1.0436666666666667</v>
      </c>
      <c r="O12" s="2">
        <v>2739.1</v>
      </c>
      <c r="P12" s="46">
        <v>37.3</v>
      </c>
      <c r="Q12" s="47">
        <v>0</v>
      </c>
      <c r="R12" s="48">
        <v>0</v>
      </c>
      <c r="S12" s="109">
        <v>0</v>
      </c>
      <c r="T12" s="110"/>
      <c r="U12" s="34">
        <f t="shared" si="2"/>
        <v>37.3</v>
      </c>
    </row>
    <row r="13" spans="1:21" ht="12.75">
      <c r="A13" s="12">
        <v>42109</v>
      </c>
      <c r="B13" s="41">
        <v>2992.4</v>
      </c>
      <c r="C13" s="96">
        <v>34.4</v>
      </c>
      <c r="D13" s="3">
        <v>69.5</v>
      </c>
      <c r="E13" s="3">
        <v>262.6</v>
      </c>
      <c r="F13" s="41">
        <v>370.9</v>
      </c>
      <c r="G13" s="3">
        <v>1</v>
      </c>
      <c r="H13" s="3">
        <v>26.45</v>
      </c>
      <c r="I13" s="3">
        <v>0</v>
      </c>
      <c r="J13" s="3">
        <v>0.15</v>
      </c>
      <c r="K13" s="41">
        <f t="shared" si="0"/>
        <v>237.44999999999985</v>
      </c>
      <c r="L13" s="41">
        <v>3994.85</v>
      </c>
      <c r="M13" s="41">
        <f>2500+750</f>
        <v>3250</v>
      </c>
      <c r="N13" s="4">
        <f t="shared" si="1"/>
        <v>1.2291846153846153</v>
      </c>
      <c r="O13" s="2">
        <v>2739.1</v>
      </c>
      <c r="P13" s="46">
        <v>201.8</v>
      </c>
      <c r="Q13" s="47">
        <v>58.2</v>
      </c>
      <c r="R13" s="48">
        <v>0</v>
      </c>
      <c r="S13" s="109">
        <v>0</v>
      </c>
      <c r="T13" s="110"/>
      <c r="U13" s="34">
        <f t="shared" si="2"/>
        <v>260</v>
      </c>
    </row>
    <row r="14" spans="1:21" ht="12.75">
      <c r="A14" s="12">
        <v>42110</v>
      </c>
      <c r="B14" s="41">
        <v>1113.2</v>
      </c>
      <c r="C14" s="96">
        <v>16.3</v>
      </c>
      <c r="D14" s="3">
        <v>68.35</v>
      </c>
      <c r="E14" s="3">
        <v>230.9</v>
      </c>
      <c r="F14" s="41">
        <v>473.5</v>
      </c>
      <c r="G14" s="3">
        <v>0.1</v>
      </c>
      <c r="H14" s="3">
        <v>43.6</v>
      </c>
      <c r="I14" s="3">
        <v>0</v>
      </c>
      <c r="J14" s="3">
        <v>0.15</v>
      </c>
      <c r="K14" s="41">
        <f t="shared" si="0"/>
        <v>101.60000000000005</v>
      </c>
      <c r="L14" s="41">
        <v>2047.7</v>
      </c>
      <c r="M14" s="41">
        <f>1300+750</f>
        <v>2050</v>
      </c>
      <c r="N14" s="4">
        <f t="shared" si="1"/>
        <v>0.9988780487804878</v>
      </c>
      <c r="O14" s="2">
        <v>2739.1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42111</v>
      </c>
      <c r="B15" s="41">
        <v>1402.1</v>
      </c>
      <c r="C15" s="96">
        <v>48</v>
      </c>
      <c r="D15" s="3">
        <v>64.4</v>
      </c>
      <c r="E15" s="3">
        <v>264</v>
      </c>
      <c r="F15" s="41">
        <v>564.3</v>
      </c>
      <c r="G15" s="3">
        <v>2.8</v>
      </c>
      <c r="H15" s="3">
        <v>33.1</v>
      </c>
      <c r="I15" s="3">
        <v>0</v>
      </c>
      <c r="J15" s="3">
        <v>4.6</v>
      </c>
      <c r="K15" s="41">
        <f t="shared" si="0"/>
        <v>36.95000000000016</v>
      </c>
      <c r="L15" s="41">
        <v>2420.25</v>
      </c>
      <c r="M15" s="41">
        <v>1500</v>
      </c>
      <c r="N15" s="4">
        <f t="shared" si="1"/>
        <v>1.6135</v>
      </c>
      <c r="O15" s="2">
        <v>2739.1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42114</v>
      </c>
      <c r="B16" s="47">
        <v>1111.8</v>
      </c>
      <c r="C16" s="97">
        <v>62.95</v>
      </c>
      <c r="D16" s="75">
        <v>72.8</v>
      </c>
      <c r="E16" s="75">
        <v>263.8</v>
      </c>
      <c r="F16" s="101">
        <v>630.2</v>
      </c>
      <c r="G16" s="75">
        <v>-46.3</v>
      </c>
      <c r="H16" s="75">
        <v>40.2</v>
      </c>
      <c r="I16" s="75">
        <v>0</v>
      </c>
      <c r="J16" s="75">
        <v>1.4</v>
      </c>
      <c r="K16" s="41">
        <f t="shared" si="0"/>
        <v>217.34999999999988</v>
      </c>
      <c r="L16" s="47">
        <v>2354.2</v>
      </c>
      <c r="M16" s="55">
        <v>1950</v>
      </c>
      <c r="N16" s="4">
        <f>L16/M16</f>
        <v>1.2072820512820512</v>
      </c>
      <c r="O16" s="2">
        <v>2739.1</v>
      </c>
      <c r="P16" s="46">
        <v>0</v>
      </c>
      <c r="Q16" s="52">
        <v>0</v>
      </c>
      <c r="R16" s="53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42115</v>
      </c>
      <c r="B17" s="41">
        <v>1283.1</v>
      </c>
      <c r="C17" s="96">
        <v>258.7</v>
      </c>
      <c r="D17" s="3">
        <v>71.2</v>
      </c>
      <c r="E17" s="3">
        <v>249.2</v>
      </c>
      <c r="F17" s="41">
        <v>316.6</v>
      </c>
      <c r="G17" s="3">
        <v>0.2</v>
      </c>
      <c r="H17" s="3">
        <v>9.6</v>
      </c>
      <c r="I17" s="3">
        <v>0</v>
      </c>
      <c r="J17" s="3">
        <v>1.9</v>
      </c>
      <c r="K17" s="41">
        <f t="shared" si="0"/>
        <v>71.99999999999999</v>
      </c>
      <c r="L17" s="41">
        <v>2262.5</v>
      </c>
      <c r="M17" s="55">
        <f>4000-1500</f>
        <v>2500</v>
      </c>
      <c r="N17" s="4">
        <f t="shared" si="1"/>
        <v>0.905</v>
      </c>
      <c r="O17" s="2">
        <v>2739.1</v>
      </c>
      <c r="P17" s="46">
        <v>2.1</v>
      </c>
      <c r="Q17" s="52">
        <v>0.1</v>
      </c>
      <c r="R17" s="53">
        <v>0</v>
      </c>
      <c r="S17" s="109">
        <v>0</v>
      </c>
      <c r="T17" s="110"/>
      <c r="U17" s="34">
        <f t="shared" si="2"/>
        <v>2.2</v>
      </c>
    </row>
    <row r="18" spans="1:21" ht="12.75">
      <c r="A18" s="12">
        <v>42116</v>
      </c>
      <c r="B18" s="41">
        <v>2093.3</v>
      </c>
      <c r="C18" s="96">
        <v>71.4</v>
      </c>
      <c r="D18" s="3">
        <v>93.5</v>
      </c>
      <c r="E18" s="3">
        <v>381.2</v>
      </c>
      <c r="F18" s="41">
        <v>492.4</v>
      </c>
      <c r="G18" s="3">
        <v>0.4</v>
      </c>
      <c r="H18" s="3">
        <v>36.2</v>
      </c>
      <c r="I18" s="3">
        <v>0</v>
      </c>
      <c r="J18" s="3">
        <v>5.6</v>
      </c>
      <c r="K18" s="41">
        <f t="shared" si="0"/>
        <v>27.699999999999513</v>
      </c>
      <c r="L18" s="41">
        <v>3201.7</v>
      </c>
      <c r="M18" s="41">
        <v>1600</v>
      </c>
      <c r="N18" s="4">
        <f t="shared" si="1"/>
        <v>2.0010624999999997</v>
      </c>
      <c r="O18" s="2">
        <v>2739.1</v>
      </c>
      <c r="P18" s="46">
        <v>50</v>
      </c>
      <c r="Q18" s="52">
        <v>0</v>
      </c>
      <c r="R18" s="53">
        <v>0</v>
      </c>
      <c r="S18" s="109">
        <v>0</v>
      </c>
      <c r="T18" s="110"/>
      <c r="U18" s="34">
        <f t="shared" si="2"/>
        <v>50</v>
      </c>
    </row>
    <row r="19" spans="1:21" ht="12.75">
      <c r="A19" s="12">
        <v>42117</v>
      </c>
      <c r="B19" s="41">
        <v>1386.65</v>
      </c>
      <c r="C19" s="96">
        <v>10.9</v>
      </c>
      <c r="D19" s="3">
        <v>433.9</v>
      </c>
      <c r="E19" s="3">
        <v>321.6</v>
      </c>
      <c r="F19" s="41">
        <v>406.6</v>
      </c>
      <c r="G19" s="3">
        <v>0.95</v>
      </c>
      <c r="H19" s="3">
        <v>35</v>
      </c>
      <c r="I19" s="3">
        <v>0</v>
      </c>
      <c r="J19" s="3">
        <v>9.2</v>
      </c>
      <c r="K19" s="41">
        <f t="shared" si="0"/>
        <v>48.7999999999997</v>
      </c>
      <c r="L19" s="41">
        <v>2653.6</v>
      </c>
      <c r="M19" s="41">
        <v>1800</v>
      </c>
      <c r="N19" s="4">
        <f t="shared" si="1"/>
        <v>1.474222222222222</v>
      </c>
      <c r="O19" s="2">
        <v>2739.1</v>
      </c>
      <c r="P19" s="46">
        <v>0</v>
      </c>
      <c r="Q19" s="52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42118</v>
      </c>
      <c r="B20" s="41">
        <v>464.7</v>
      </c>
      <c r="C20" s="96">
        <v>70.7</v>
      </c>
      <c r="D20" s="3">
        <v>283.8</v>
      </c>
      <c r="E20" s="3">
        <v>429.7</v>
      </c>
      <c r="F20" s="41">
        <v>243.4</v>
      </c>
      <c r="G20" s="3">
        <v>3.1</v>
      </c>
      <c r="H20" s="3">
        <v>36.1</v>
      </c>
      <c r="I20" s="3">
        <v>0</v>
      </c>
      <c r="J20" s="3">
        <v>13.5</v>
      </c>
      <c r="K20" s="41">
        <f t="shared" si="0"/>
        <v>70.99999999999997</v>
      </c>
      <c r="L20" s="41">
        <v>1616</v>
      </c>
      <c r="M20" s="41">
        <v>2000</v>
      </c>
      <c r="N20" s="4">
        <f t="shared" si="1"/>
        <v>0.808</v>
      </c>
      <c r="O20" s="2">
        <v>2739.1</v>
      </c>
      <c r="P20" s="46">
        <v>0</v>
      </c>
      <c r="Q20" s="52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42121</v>
      </c>
      <c r="B21" s="41">
        <v>650.4</v>
      </c>
      <c r="C21" s="96">
        <v>1984.3</v>
      </c>
      <c r="D21" s="3">
        <v>394.4</v>
      </c>
      <c r="E21" s="3">
        <v>568.5</v>
      </c>
      <c r="F21" s="41">
        <v>470.8</v>
      </c>
      <c r="G21" s="3">
        <v>0.4</v>
      </c>
      <c r="H21" s="3">
        <v>35.4</v>
      </c>
      <c r="I21" s="3">
        <v>0</v>
      </c>
      <c r="J21" s="3">
        <v>4.2</v>
      </c>
      <c r="K21" s="41">
        <f t="shared" si="0"/>
        <v>36.900000000000254</v>
      </c>
      <c r="L21" s="41">
        <v>4145.3</v>
      </c>
      <c r="M21" s="41">
        <v>2700</v>
      </c>
      <c r="N21" s="4">
        <f t="shared" si="1"/>
        <v>1.5352962962962964</v>
      </c>
      <c r="O21" s="2">
        <v>2739.1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42122</v>
      </c>
      <c r="B22" s="41">
        <v>1000.3</v>
      </c>
      <c r="C22" s="98">
        <v>549.2</v>
      </c>
      <c r="D22" s="7">
        <v>860</v>
      </c>
      <c r="E22" s="7">
        <v>2004.2</v>
      </c>
      <c r="F22" s="102">
        <v>456.4</v>
      </c>
      <c r="G22" s="7">
        <v>0.45</v>
      </c>
      <c r="H22" s="7">
        <v>23.5</v>
      </c>
      <c r="I22" s="7">
        <v>0</v>
      </c>
      <c r="J22" s="7">
        <v>0</v>
      </c>
      <c r="K22" s="41">
        <f t="shared" si="0"/>
        <v>68.64999999999979</v>
      </c>
      <c r="L22" s="41">
        <v>4962.7</v>
      </c>
      <c r="M22" s="41">
        <v>2800</v>
      </c>
      <c r="N22" s="4">
        <f t="shared" si="1"/>
        <v>1.772392857142857</v>
      </c>
      <c r="O22" s="2">
        <v>2739.1</v>
      </c>
      <c r="P22" s="46">
        <v>141.3</v>
      </c>
      <c r="Q22" s="52">
        <v>0</v>
      </c>
      <c r="R22" s="53">
        <v>22.9</v>
      </c>
      <c r="S22" s="109">
        <v>0</v>
      </c>
      <c r="T22" s="110"/>
      <c r="U22" s="34">
        <f t="shared" si="2"/>
        <v>164.20000000000002</v>
      </c>
    </row>
    <row r="23" spans="1:21" ht="12.75">
      <c r="A23" s="12">
        <v>42123</v>
      </c>
      <c r="B23" s="41">
        <v>2361.05</v>
      </c>
      <c r="C23" s="98">
        <v>2428.9</v>
      </c>
      <c r="D23" s="7">
        <v>704.9</v>
      </c>
      <c r="E23" s="7">
        <v>1962.1</v>
      </c>
      <c r="F23" s="102">
        <v>375.7</v>
      </c>
      <c r="G23" s="7">
        <v>0.5</v>
      </c>
      <c r="H23" s="7">
        <v>44.3</v>
      </c>
      <c r="I23" s="7">
        <v>0</v>
      </c>
      <c r="J23" s="7">
        <v>0.5</v>
      </c>
      <c r="K23" s="41">
        <f t="shared" si="0"/>
        <v>81.6500000000001</v>
      </c>
      <c r="L23" s="41">
        <v>7959.6</v>
      </c>
      <c r="M23" s="41">
        <v>6000</v>
      </c>
      <c r="N23" s="4">
        <f t="shared" si="1"/>
        <v>1.3266</v>
      </c>
      <c r="O23" s="2">
        <v>2739.1</v>
      </c>
      <c r="P23" s="46">
        <v>72.7</v>
      </c>
      <c r="Q23" s="52">
        <v>0</v>
      </c>
      <c r="R23" s="53">
        <v>0</v>
      </c>
      <c r="S23" s="109">
        <v>0</v>
      </c>
      <c r="T23" s="110"/>
      <c r="U23" s="34">
        <f t="shared" si="2"/>
        <v>72.7</v>
      </c>
    </row>
    <row r="24" spans="1:21" ht="13.5" thickBot="1">
      <c r="A24" s="12">
        <v>42124</v>
      </c>
      <c r="B24" s="41">
        <v>4647.1</v>
      </c>
      <c r="C24" s="98">
        <v>714.5</v>
      </c>
      <c r="D24" s="7">
        <v>193.7</v>
      </c>
      <c r="E24" s="7">
        <v>1014.7</v>
      </c>
      <c r="F24" s="102">
        <v>411.7</v>
      </c>
      <c r="G24" s="7">
        <v>2.9</v>
      </c>
      <c r="H24" s="7">
        <v>29.1</v>
      </c>
      <c r="I24" s="7">
        <v>0</v>
      </c>
      <c r="J24" s="7">
        <v>0</v>
      </c>
      <c r="K24" s="41">
        <f t="shared" si="0"/>
        <v>43.199999999999186</v>
      </c>
      <c r="L24" s="41">
        <v>7056.9</v>
      </c>
      <c r="M24" s="41">
        <v>6119.3</v>
      </c>
      <c r="N24" s="4">
        <f t="shared" si="1"/>
        <v>1.153220139558446</v>
      </c>
      <c r="O24" s="2">
        <v>2739.1</v>
      </c>
      <c r="P24" s="46">
        <v>0</v>
      </c>
      <c r="Q24" s="52">
        <v>0</v>
      </c>
      <c r="R24" s="53">
        <v>0</v>
      </c>
      <c r="S24" s="137">
        <v>7506813.9</v>
      </c>
      <c r="T24" s="138"/>
      <c r="U24" s="34">
        <f t="shared" si="2"/>
        <v>7506813.9</v>
      </c>
    </row>
    <row r="25" spans="1:21" ht="13.5" thickBot="1">
      <c r="A25" s="38" t="s">
        <v>30</v>
      </c>
      <c r="B25" s="99">
        <f aca="true" t="shared" si="3" ref="B25:M25">SUM(B4:B24)</f>
        <v>32328.200000000004</v>
      </c>
      <c r="C25" s="99">
        <f t="shared" si="3"/>
        <v>6287.049999999999</v>
      </c>
      <c r="D25" s="99">
        <f t="shared" si="3"/>
        <v>3692.7499999999995</v>
      </c>
      <c r="E25" s="99">
        <f t="shared" si="3"/>
        <v>8876.75</v>
      </c>
      <c r="F25" s="99">
        <f t="shared" si="3"/>
        <v>7708.099999999999</v>
      </c>
      <c r="G25" s="99">
        <f t="shared" si="3"/>
        <v>14.15</v>
      </c>
      <c r="H25" s="99">
        <f t="shared" si="3"/>
        <v>649.05</v>
      </c>
      <c r="I25" s="100">
        <f t="shared" si="3"/>
        <v>727.6</v>
      </c>
      <c r="J25" s="100">
        <f t="shared" si="3"/>
        <v>187.05</v>
      </c>
      <c r="K25" s="42">
        <f t="shared" si="3"/>
        <v>1368.4999999999986</v>
      </c>
      <c r="L25" s="42">
        <f t="shared" si="3"/>
        <v>61839.2</v>
      </c>
      <c r="M25" s="42">
        <f t="shared" si="3"/>
        <v>48429.3</v>
      </c>
      <c r="N25" s="14">
        <f t="shared" si="1"/>
        <v>1.276896424272083</v>
      </c>
      <c r="O25" s="2"/>
      <c r="P25" s="89">
        <f>SUM(P4:P24)</f>
        <v>528.3000000000001</v>
      </c>
      <c r="Q25" s="89">
        <f>SUM(Q4:Q24)</f>
        <v>58.300000000000004</v>
      </c>
      <c r="R25" s="89">
        <f>SUM(R4:R24)</f>
        <v>23.099999999999998</v>
      </c>
      <c r="S25" s="139">
        <f>SUM(S4:S24)</f>
        <v>7506813.9</v>
      </c>
      <c r="T25" s="140"/>
      <c r="U25" s="89">
        <f>P25+Q25+S25+R25+T25</f>
        <v>7507423.6</v>
      </c>
    </row>
    <row r="26" spans="1:15" ht="12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15" ht="17.25" customHeight="1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1" t="s">
        <v>37</v>
      </c>
      <c r="Q28" s="121"/>
      <c r="R28" s="121"/>
      <c r="S28" s="121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3" t="s">
        <v>31</v>
      </c>
      <c r="Q29" s="123"/>
      <c r="R29" s="123"/>
      <c r="S29" s="123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3">
        <v>42125</v>
      </c>
      <c r="Q30" s="124">
        <f>'[1]квітень'!$D$108</f>
        <v>154856.06924</v>
      </c>
      <c r="R30" s="124"/>
      <c r="S30" s="124"/>
      <c r="T30" s="90"/>
      <c r="U30" s="90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4"/>
      <c r="Q31" s="124"/>
      <c r="R31" s="124"/>
      <c r="S31" s="124"/>
      <c r="T31" s="90"/>
      <c r="U31" s="90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58" t="s">
        <v>38</v>
      </c>
      <c r="R32" s="59" t="s">
        <v>45</v>
      </c>
      <c r="S32" s="79">
        <f>'[1]квітень'!$I$108</f>
        <v>145946.33703</v>
      </c>
      <c r="T32" s="86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8" t="s">
        <v>70</v>
      </c>
      <c r="R33" s="119"/>
      <c r="S33" s="60">
        <f>'[1]квітень'!$I$107</f>
        <v>0</v>
      </c>
      <c r="T33" s="88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7" t="s">
        <v>47</v>
      </c>
      <c r="R34" s="117"/>
      <c r="S34" s="79">
        <f>'[1]квітень'!$I$106</f>
        <v>8909.73221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S35" s="88"/>
      <c r="T35" s="88"/>
      <c r="U35" s="87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1" t="s">
        <v>32</v>
      </c>
      <c r="Q38" s="121"/>
      <c r="R38" s="121"/>
      <c r="S38" s="121"/>
      <c r="T38" s="84"/>
      <c r="U38" s="84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2" t="s">
        <v>33</v>
      </c>
      <c r="Q39" s="122"/>
      <c r="R39" s="122"/>
      <c r="S39" s="122"/>
      <c r="T39" s="85"/>
      <c r="U39" s="85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3">
        <v>42125</v>
      </c>
      <c r="Q40" s="120">
        <v>0</v>
      </c>
      <c r="R40" s="120"/>
      <c r="S40" s="120"/>
      <c r="T40" s="83"/>
      <c r="U40" s="83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4"/>
      <c r="Q41" s="120"/>
      <c r="R41" s="120"/>
      <c r="S41" s="120"/>
      <c r="T41" s="83"/>
      <c r="U41" s="83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</sheetData>
  <mergeCells count="37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S23:T23"/>
    <mergeCell ref="S24:T24"/>
    <mergeCell ref="S25:T25"/>
    <mergeCell ref="P28:S28"/>
    <mergeCell ref="P29:S29"/>
    <mergeCell ref="P30:P31"/>
    <mergeCell ref="Q30:S31"/>
    <mergeCell ref="Q33:R33"/>
    <mergeCell ref="Q34:R34"/>
    <mergeCell ref="P38:S38"/>
    <mergeCell ref="P39:S39"/>
    <mergeCell ref="P40:P41"/>
    <mergeCell ref="Q40:S41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44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L19" sqref="L19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83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85</v>
      </c>
      <c r="Q1" s="129"/>
      <c r="R1" s="129"/>
      <c r="S1" s="129"/>
      <c r="T1" s="129"/>
      <c r="U1" s="130"/>
    </row>
    <row r="2" spans="1:21" ht="16.5" thickBot="1">
      <c r="A2" s="131" t="s">
        <v>87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88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84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42129</v>
      </c>
      <c r="B4" s="41">
        <v>1258.4</v>
      </c>
      <c r="C4" s="60">
        <v>19.1</v>
      </c>
      <c r="D4" s="47">
        <v>46.7</v>
      </c>
      <c r="E4" s="41">
        <v>323.3</v>
      </c>
      <c r="F4" s="45">
        <v>643.9</v>
      </c>
      <c r="G4" s="3">
        <v>0.3</v>
      </c>
      <c r="H4" s="3">
        <v>27.6</v>
      </c>
      <c r="I4" s="3">
        <v>0</v>
      </c>
      <c r="J4" s="3">
        <v>50.2</v>
      </c>
      <c r="K4" s="41">
        <f aca="true" t="shared" si="0" ref="K4:K21">L4-B4-C4-D4-E4-F4-G4-H4-I4-J4</f>
        <v>72.8000000000002</v>
      </c>
      <c r="L4" s="41">
        <v>2442.3</v>
      </c>
      <c r="M4" s="41">
        <v>2400</v>
      </c>
      <c r="N4" s="4">
        <f aca="true" t="shared" si="1" ref="N4:N22">L4/M4</f>
        <v>1.017625</v>
      </c>
      <c r="O4" s="2">
        <f>AVERAGE(L4:L21)</f>
        <v>3153.1594444444436</v>
      </c>
      <c r="P4" s="43">
        <v>46.14</v>
      </c>
      <c r="Q4" s="44">
        <v>0</v>
      </c>
      <c r="R4" s="45">
        <v>22.6</v>
      </c>
      <c r="S4" s="141">
        <v>0</v>
      </c>
      <c r="T4" s="142"/>
      <c r="U4" s="34">
        <f>P4+Q4+S4+R4+T4</f>
        <v>68.74000000000001</v>
      </c>
    </row>
    <row r="5" spans="1:21" ht="12.75">
      <c r="A5" s="12">
        <v>42130</v>
      </c>
      <c r="B5" s="41">
        <v>2001.4</v>
      </c>
      <c r="C5" s="60">
        <v>2</v>
      </c>
      <c r="D5" s="47">
        <v>2.55</v>
      </c>
      <c r="E5" s="41">
        <v>96.5</v>
      </c>
      <c r="F5" s="48">
        <v>597.8</v>
      </c>
      <c r="G5" s="3">
        <v>6.65</v>
      </c>
      <c r="H5" s="3">
        <v>39</v>
      </c>
      <c r="I5" s="3">
        <v>729.4</v>
      </c>
      <c r="J5" s="3">
        <v>28.9</v>
      </c>
      <c r="K5" s="41">
        <f t="shared" si="0"/>
        <v>31.200000000000138</v>
      </c>
      <c r="L5" s="41">
        <v>3535.4</v>
      </c>
      <c r="M5" s="41">
        <v>2500</v>
      </c>
      <c r="N5" s="4">
        <f t="shared" si="1"/>
        <v>1.41416</v>
      </c>
      <c r="O5" s="2">
        <v>3153.2</v>
      </c>
      <c r="P5" s="46">
        <v>0</v>
      </c>
      <c r="Q5" s="47">
        <v>0</v>
      </c>
      <c r="R5" s="48">
        <v>22.84</v>
      </c>
      <c r="S5" s="109">
        <v>0</v>
      </c>
      <c r="T5" s="110"/>
      <c r="U5" s="34">
        <f aca="true" t="shared" si="2" ref="U5:U21">P5+Q5+S5+R5+T5</f>
        <v>22.84</v>
      </c>
    </row>
    <row r="6" spans="1:21" ht="12.75">
      <c r="A6" s="12">
        <v>42131</v>
      </c>
      <c r="B6" s="41">
        <v>2904.2</v>
      </c>
      <c r="C6" s="60">
        <v>4.5</v>
      </c>
      <c r="D6" s="50">
        <v>15.5</v>
      </c>
      <c r="E6" s="41">
        <v>245.6</v>
      </c>
      <c r="F6" s="51">
        <v>710.9</v>
      </c>
      <c r="G6" s="3">
        <v>0.4</v>
      </c>
      <c r="H6" s="3">
        <v>30.6</v>
      </c>
      <c r="I6" s="3">
        <v>0</v>
      </c>
      <c r="J6" s="3">
        <v>12.3</v>
      </c>
      <c r="K6" s="41">
        <f t="shared" si="0"/>
        <v>79.00000000000018</v>
      </c>
      <c r="L6" s="41">
        <v>4003</v>
      </c>
      <c r="M6" s="41">
        <v>3500</v>
      </c>
      <c r="N6" s="4">
        <f t="shared" si="1"/>
        <v>1.1437142857142857</v>
      </c>
      <c r="O6" s="2">
        <v>3153.2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42132</v>
      </c>
      <c r="B7" s="41">
        <v>1396.8</v>
      </c>
      <c r="C7" s="60">
        <v>102.9</v>
      </c>
      <c r="D7" s="47">
        <v>13.2</v>
      </c>
      <c r="E7" s="41">
        <v>143.7</v>
      </c>
      <c r="F7" s="48">
        <v>872.9</v>
      </c>
      <c r="G7" s="3">
        <v>0.1</v>
      </c>
      <c r="H7" s="3">
        <v>23.8</v>
      </c>
      <c r="I7" s="3">
        <v>0</v>
      </c>
      <c r="J7" s="3">
        <v>42</v>
      </c>
      <c r="K7" s="41">
        <f t="shared" si="0"/>
        <v>64.79999999999971</v>
      </c>
      <c r="L7" s="41">
        <v>2660.2</v>
      </c>
      <c r="M7" s="41">
        <v>2000</v>
      </c>
      <c r="N7" s="4">
        <f t="shared" si="1"/>
        <v>1.3300999999999998</v>
      </c>
      <c r="O7" s="2">
        <v>3153.2</v>
      </c>
      <c r="P7" s="46">
        <v>0</v>
      </c>
      <c r="Q7" s="47">
        <v>0</v>
      </c>
      <c r="R7" s="48">
        <v>1588.4</v>
      </c>
      <c r="S7" s="109">
        <v>0</v>
      </c>
      <c r="T7" s="110"/>
      <c r="U7" s="34">
        <f t="shared" si="2"/>
        <v>1588.4</v>
      </c>
    </row>
    <row r="8" spans="1:21" ht="12.75">
      <c r="A8" s="12">
        <v>42136</v>
      </c>
      <c r="B8" s="41">
        <v>364.7</v>
      </c>
      <c r="C8" s="96">
        <v>16.7</v>
      </c>
      <c r="D8" s="3">
        <v>0.2</v>
      </c>
      <c r="E8" s="3">
        <v>184.9</v>
      </c>
      <c r="F8" s="41">
        <v>704.1</v>
      </c>
      <c r="G8" s="3">
        <v>0.6</v>
      </c>
      <c r="H8" s="3">
        <v>18.8</v>
      </c>
      <c r="I8" s="3">
        <v>0</v>
      </c>
      <c r="J8" s="3">
        <v>10.2</v>
      </c>
      <c r="K8" s="41">
        <f t="shared" si="0"/>
        <v>37.39999999999978</v>
      </c>
      <c r="L8" s="41">
        <v>1337.6</v>
      </c>
      <c r="M8" s="41">
        <f>4500-1800</f>
        <v>2700</v>
      </c>
      <c r="N8" s="4">
        <f t="shared" si="1"/>
        <v>0.49540740740740735</v>
      </c>
      <c r="O8" s="2">
        <v>3153.2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42137</v>
      </c>
      <c r="B9" s="41">
        <v>851.1</v>
      </c>
      <c r="C9" s="96">
        <v>7</v>
      </c>
      <c r="D9" s="3">
        <v>1.3</v>
      </c>
      <c r="E9" s="3">
        <v>190</v>
      </c>
      <c r="F9" s="41">
        <v>561.1</v>
      </c>
      <c r="G9" s="3">
        <v>1.1</v>
      </c>
      <c r="H9" s="3">
        <v>39.9</v>
      </c>
      <c r="I9" s="3">
        <v>0</v>
      </c>
      <c r="J9" s="3">
        <v>26.5</v>
      </c>
      <c r="K9" s="41">
        <f t="shared" si="0"/>
        <v>65</v>
      </c>
      <c r="L9" s="41">
        <v>1743</v>
      </c>
      <c r="M9" s="41">
        <v>1200</v>
      </c>
      <c r="N9" s="4">
        <f t="shared" si="1"/>
        <v>1.4525</v>
      </c>
      <c r="O9" s="2">
        <v>3153.2</v>
      </c>
      <c r="P9" s="46">
        <v>0</v>
      </c>
      <c r="Q9" s="47">
        <v>0</v>
      </c>
      <c r="R9" s="48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42138</v>
      </c>
      <c r="B10" s="41">
        <v>958.2</v>
      </c>
      <c r="C10" s="96">
        <v>29.9</v>
      </c>
      <c r="D10" s="3">
        <v>-8.6</v>
      </c>
      <c r="E10" s="3">
        <v>157.4</v>
      </c>
      <c r="F10" s="41">
        <v>733.2</v>
      </c>
      <c r="G10" s="3">
        <v>0.5</v>
      </c>
      <c r="H10" s="3">
        <v>27.5</v>
      </c>
      <c r="I10" s="3">
        <v>0</v>
      </c>
      <c r="J10" s="3">
        <v>8.6</v>
      </c>
      <c r="K10" s="41">
        <f t="shared" si="0"/>
        <v>-4.499999999999977</v>
      </c>
      <c r="L10" s="41">
        <v>1902.2</v>
      </c>
      <c r="M10" s="55">
        <v>2500</v>
      </c>
      <c r="N10" s="4">
        <f t="shared" si="1"/>
        <v>0.76088</v>
      </c>
      <c r="O10" s="2">
        <v>3153.2</v>
      </c>
      <c r="P10" s="46">
        <v>0</v>
      </c>
      <c r="Q10" s="47">
        <v>0</v>
      </c>
      <c r="R10" s="48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42139</v>
      </c>
      <c r="B11" s="41">
        <v>3214.1</v>
      </c>
      <c r="C11" s="96">
        <v>16.7</v>
      </c>
      <c r="D11" s="3">
        <v>-20.9</v>
      </c>
      <c r="E11" s="3">
        <v>151.7</v>
      </c>
      <c r="F11" s="41">
        <v>965.2</v>
      </c>
      <c r="G11" s="3">
        <v>2.2</v>
      </c>
      <c r="H11" s="3">
        <v>34</v>
      </c>
      <c r="I11" s="3">
        <v>0</v>
      </c>
      <c r="J11" s="3">
        <v>0</v>
      </c>
      <c r="K11" s="41">
        <f t="shared" si="0"/>
        <v>163.8999999999997</v>
      </c>
      <c r="L11" s="41">
        <v>4526.9</v>
      </c>
      <c r="M11" s="41">
        <v>3600</v>
      </c>
      <c r="N11" s="4">
        <f t="shared" si="1"/>
        <v>1.257472222222222</v>
      </c>
      <c r="O11" s="2">
        <v>3153.2</v>
      </c>
      <c r="P11" s="46">
        <v>0</v>
      </c>
      <c r="Q11" s="47">
        <v>0</v>
      </c>
      <c r="R11" s="48">
        <v>0.25</v>
      </c>
      <c r="S11" s="109">
        <v>0</v>
      </c>
      <c r="T11" s="110"/>
      <c r="U11" s="34">
        <f t="shared" si="2"/>
        <v>0.25</v>
      </c>
    </row>
    <row r="12" spans="1:21" ht="12.75">
      <c r="A12" s="12">
        <v>42142</v>
      </c>
      <c r="B12" s="41">
        <v>635.2</v>
      </c>
      <c r="C12" s="96">
        <v>84.5</v>
      </c>
      <c r="D12" s="3">
        <v>21.7</v>
      </c>
      <c r="E12" s="3">
        <v>233.8</v>
      </c>
      <c r="F12" s="41">
        <v>1387.1</v>
      </c>
      <c r="G12" s="3">
        <v>190.3</v>
      </c>
      <c r="H12" s="3">
        <v>38.3</v>
      </c>
      <c r="I12" s="3">
        <v>0</v>
      </c>
      <c r="J12" s="3">
        <v>5.1</v>
      </c>
      <c r="K12" s="41">
        <f t="shared" si="0"/>
        <v>52.30000000000022</v>
      </c>
      <c r="L12" s="41">
        <v>2648.3</v>
      </c>
      <c r="M12" s="41">
        <v>1500</v>
      </c>
      <c r="N12" s="4">
        <f t="shared" si="1"/>
        <v>1.7655333333333334</v>
      </c>
      <c r="O12" s="2">
        <v>3153.2</v>
      </c>
      <c r="P12" s="46">
        <v>0</v>
      </c>
      <c r="Q12" s="47">
        <v>0</v>
      </c>
      <c r="R12" s="48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42143</v>
      </c>
      <c r="B13" s="41">
        <v>843.25</v>
      </c>
      <c r="C13" s="96">
        <v>42.1</v>
      </c>
      <c r="D13" s="3">
        <v>4.9</v>
      </c>
      <c r="E13" s="3">
        <v>19.5</v>
      </c>
      <c r="F13" s="41">
        <v>1135.3</v>
      </c>
      <c r="G13" s="3">
        <v>1794.8</v>
      </c>
      <c r="H13" s="3">
        <v>21</v>
      </c>
      <c r="I13" s="3">
        <v>0</v>
      </c>
      <c r="J13" s="3">
        <v>2</v>
      </c>
      <c r="K13" s="41">
        <f t="shared" si="0"/>
        <v>-24.15000000000009</v>
      </c>
      <c r="L13" s="41">
        <v>3838.7</v>
      </c>
      <c r="M13" s="41">
        <f>2500+750</f>
        <v>3250</v>
      </c>
      <c r="N13" s="4">
        <f t="shared" si="1"/>
        <v>1.1811384615384615</v>
      </c>
      <c r="O13" s="2">
        <v>3153.2</v>
      </c>
      <c r="P13" s="46">
        <v>0</v>
      </c>
      <c r="Q13" s="47">
        <v>0</v>
      </c>
      <c r="R13" s="48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42144</v>
      </c>
      <c r="B14" s="41">
        <v>1816.4</v>
      </c>
      <c r="C14" s="96">
        <v>18.2</v>
      </c>
      <c r="D14" s="3">
        <v>6.4</v>
      </c>
      <c r="E14" s="3">
        <v>152.6</v>
      </c>
      <c r="F14" s="41">
        <v>807.9</v>
      </c>
      <c r="G14" s="3">
        <v>8.4</v>
      </c>
      <c r="H14" s="3">
        <v>38.3</v>
      </c>
      <c r="I14" s="3">
        <v>0</v>
      </c>
      <c r="J14" s="3">
        <v>0</v>
      </c>
      <c r="K14" s="41">
        <f t="shared" si="0"/>
        <v>63.89999999999968</v>
      </c>
      <c r="L14" s="41">
        <v>2912.1</v>
      </c>
      <c r="M14" s="41">
        <v>4500</v>
      </c>
      <c r="N14" s="4">
        <f t="shared" si="1"/>
        <v>0.6471333333333333</v>
      </c>
      <c r="O14" s="2">
        <v>3153.2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42145</v>
      </c>
      <c r="B15" s="41">
        <v>1724</v>
      </c>
      <c r="C15" s="96">
        <v>16.1</v>
      </c>
      <c r="D15" s="3">
        <v>6.3</v>
      </c>
      <c r="E15" s="3">
        <v>339.8</v>
      </c>
      <c r="F15" s="41">
        <v>122.6</v>
      </c>
      <c r="G15" s="3">
        <v>0.1</v>
      </c>
      <c r="H15" s="3">
        <v>31.3</v>
      </c>
      <c r="I15" s="3">
        <v>0</v>
      </c>
      <c r="J15" s="3">
        <v>2.7</v>
      </c>
      <c r="K15" s="41">
        <f t="shared" si="0"/>
        <v>73.79999999999984</v>
      </c>
      <c r="L15" s="41">
        <v>2316.7</v>
      </c>
      <c r="M15" s="41">
        <v>1500</v>
      </c>
      <c r="N15" s="4">
        <f t="shared" si="1"/>
        <v>1.5444666666666667</v>
      </c>
      <c r="O15" s="2">
        <v>3153.2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42146</v>
      </c>
      <c r="B16" s="47">
        <v>2432.2</v>
      </c>
      <c r="C16" s="97">
        <v>48</v>
      </c>
      <c r="D16" s="75">
        <v>10.1</v>
      </c>
      <c r="E16" s="75">
        <v>281.7</v>
      </c>
      <c r="F16" s="101">
        <v>70.6</v>
      </c>
      <c r="G16" s="75">
        <v>0.1</v>
      </c>
      <c r="H16" s="75">
        <v>30.2</v>
      </c>
      <c r="I16" s="75">
        <v>0</v>
      </c>
      <c r="J16" s="75">
        <v>0.65</v>
      </c>
      <c r="K16" s="41">
        <f t="shared" si="0"/>
        <v>34.35000000000027</v>
      </c>
      <c r="L16" s="47">
        <v>2907.9</v>
      </c>
      <c r="M16" s="55">
        <v>1950</v>
      </c>
      <c r="N16" s="4">
        <f>L16/M16</f>
        <v>1.4912307692307694</v>
      </c>
      <c r="O16" s="2">
        <v>3153.2</v>
      </c>
      <c r="P16" s="46">
        <v>2.2</v>
      </c>
      <c r="Q16" s="52">
        <v>102.2</v>
      </c>
      <c r="R16" s="53">
        <v>0</v>
      </c>
      <c r="S16" s="109">
        <v>0</v>
      </c>
      <c r="T16" s="110"/>
      <c r="U16" s="34">
        <f t="shared" si="2"/>
        <v>104.4</v>
      </c>
    </row>
    <row r="17" spans="1:21" ht="12.75">
      <c r="A17" s="12">
        <v>42149</v>
      </c>
      <c r="B17" s="41">
        <v>441.8</v>
      </c>
      <c r="C17" s="96">
        <v>288.9</v>
      </c>
      <c r="D17" s="3">
        <v>6.2</v>
      </c>
      <c r="E17" s="3">
        <v>456.15</v>
      </c>
      <c r="F17" s="41">
        <v>54.1</v>
      </c>
      <c r="G17" s="3">
        <v>0</v>
      </c>
      <c r="H17" s="3">
        <v>26.55</v>
      </c>
      <c r="I17" s="3">
        <v>0</v>
      </c>
      <c r="J17" s="3">
        <v>0.8</v>
      </c>
      <c r="K17" s="41">
        <f t="shared" si="0"/>
        <v>60.599999999999966</v>
      </c>
      <c r="L17" s="41">
        <v>1335.1</v>
      </c>
      <c r="M17" s="55">
        <v>4500</v>
      </c>
      <c r="N17" s="4">
        <f t="shared" si="1"/>
        <v>0.2966888888888889</v>
      </c>
      <c r="O17" s="2">
        <v>3153.2</v>
      </c>
      <c r="P17" s="46">
        <v>50.1</v>
      </c>
      <c r="Q17" s="52">
        <v>0</v>
      </c>
      <c r="R17" s="53">
        <v>0</v>
      </c>
      <c r="S17" s="109">
        <v>0</v>
      </c>
      <c r="T17" s="110"/>
      <c r="U17" s="34">
        <f t="shared" si="2"/>
        <v>50.1</v>
      </c>
    </row>
    <row r="18" spans="1:21" ht="12.75">
      <c r="A18" s="12">
        <v>42150</v>
      </c>
      <c r="B18" s="41">
        <v>262.2</v>
      </c>
      <c r="C18" s="96">
        <v>1746.8</v>
      </c>
      <c r="D18" s="3">
        <v>3.6</v>
      </c>
      <c r="E18" s="3">
        <v>870.8</v>
      </c>
      <c r="F18" s="41">
        <v>76.5</v>
      </c>
      <c r="G18" s="3">
        <v>0</v>
      </c>
      <c r="H18" s="3">
        <v>24.1</v>
      </c>
      <c r="I18" s="3">
        <v>0</v>
      </c>
      <c r="J18" s="3">
        <v>10.7</v>
      </c>
      <c r="K18" s="41">
        <f t="shared" si="0"/>
        <v>55.500000000000185</v>
      </c>
      <c r="L18" s="41">
        <v>3050.2</v>
      </c>
      <c r="M18" s="41">
        <v>1600</v>
      </c>
      <c r="N18" s="4">
        <f t="shared" si="1"/>
        <v>1.906375</v>
      </c>
      <c r="O18" s="2">
        <v>3153.2</v>
      </c>
      <c r="P18" s="46">
        <v>44.8</v>
      </c>
      <c r="Q18" s="52">
        <v>0</v>
      </c>
      <c r="R18" s="53">
        <v>0</v>
      </c>
      <c r="S18" s="109">
        <v>0</v>
      </c>
      <c r="T18" s="110"/>
      <c r="U18" s="34">
        <f t="shared" si="2"/>
        <v>44.8</v>
      </c>
    </row>
    <row r="19" spans="1:21" ht="12.75">
      <c r="A19" s="12">
        <v>42151</v>
      </c>
      <c r="B19" s="41">
        <v>1541.3</v>
      </c>
      <c r="C19" s="96">
        <v>658.65</v>
      </c>
      <c r="D19" s="3">
        <v>18.6</v>
      </c>
      <c r="E19" s="3">
        <v>804.9</v>
      </c>
      <c r="F19" s="41">
        <v>36.1</v>
      </c>
      <c r="G19" s="3">
        <v>0</v>
      </c>
      <c r="H19" s="3">
        <v>33.3</v>
      </c>
      <c r="I19" s="3">
        <v>0</v>
      </c>
      <c r="J19" s="3">
        <v>5.2</v>
      </c>
      <c r="K19" s="41">
        <f t="shared" si="0"/>
        <v>60.64999999999989</v>
      </c>
      <c r="L19" s="41">
        <v>3158.7</v>
      </c>
      <c r="M19" s="41">
        <v>2700</v>
      </c>
      <c r="N19" s="4">
        <f t="shared" si="1"/>
        <v>1.1698888888888888</v>
      </c>
      <c r="O19" s="2">
        <v>3153.2</v>
      </c>
      <c r="P19" s="46">
        <v>0</v>
      </c>
      <c r="Q19" s="52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42152</v>
      </c>
      <c r="B20" s="41">
        <v>2180.7</v>
      </c>
      <c r="C20" s="96">
        <v>1605</v>
      </c>
      <c r="D20" s="3">
        <v>58.6</v>
      </c>
      <c r="E20" s="3">
        <v>1807.2</v>
      </c>
      <c r="F20" s="41">
        <v>92.4</v>
      </c>
      <c r="G20" s="3">
        <v>0</v>
      </c>
      <c r="H20" s="3">
        <v>29.65</v>
      </c>
      <c r="I20" s="3">
        <v>0</v>
      </c>
      <c r="J20" s="3">
        <v>14.3</v>
      </c>
      <c r="K20" s="41">
        <f t="shared" si="0"/>
        <v>58.58999999999982</v>
      </c>
      <c r="L20" s="41">
        <v>5846.44</v>
      </c>
      <c r="M20" s="41">
        <v>5100</v>
      </c>
      <c r="N20" s="4">
        <f t="shared" si="1"/>
        <v>1.1463607843137253</v>
      </c>
      <c r="O20" s="2">
        <v>3153.2</v>
      </c>
      <c r="P20" s="46">
        <v>6.6</v>
      </c>
      <c r="Q20" s="52">
        <v>0</v>
      </c>
      <c r="R20" s="53">
        <v>0</v>
      </c>
      <c r="S20" s="109">
        <v>0</v>
      </c>
      <c r="T20" s="110"/>
      <c r="U20" s="34">
        <f t="shared" si="2"/>
        <v>6.6</v>
      </c>
    </row>
    <row r="21" spans="1:21" ht="13.5" thickBot="1">
      <c r="A21" s="12">
        <v>42153</v>
      </c>
      <c r="B21" s="41">
        <v>2490.95</v>
      </c>
      <c r="C21" s="96">
        <v>2075.8</v>
      </c>
      <c r="D21" s="3">
        <v>34</v>
      </c>
      <c r="E21" s="3">
        <v>1796.1</v>
      </c>
      <c r="F21" s="41">
        <v>116.3</v>
      </c>
      <c r="G21" s="3">
        <v>0.9</v>
      </c>
      <c r="H21" s="3">
        <v>23.55</v>
      </c>
      <c r="I21" s="3">
        <v>0</v>
      </c>
      <c r="J21" s="3">
        <v>22.1</v>
      </c>
      <c r="K21" s="41">
        <f t="shared" si="0"/>
        <v>32.4300000000002</v>
      </c>
      <c r="L21" s="41">
        <v>6592.13</v>
      </c>
      <c r="M21" s="41">
        <v>7226.8</v>
      </c>
      <c r="N21" s="4">
        <f t="shared" si="1"/>
        <v>0.9121782808435268</v>
      </c>
      <c r="O21" s="2">
        <v>3153.2</v>
      </c>
      <c r="P21" s="46">
        <v>379.7</v>
      </c>
      <c r="Q21" s="52">
        <v>0</v>
      </c>
      <c r="R21" s="53">
        <v>0</v>
      </c>
      <c r="S21" s="109">
        <v>0</v>
      </c>
      <c r="T21" s="110"/>
      <c r="U21" s="34">
        <f t="shared" si="2"/>
        <v>379.7</v>
      </c>
    </row>
    <row r="22" spans="1:21" ht="13.5" thickBot="1">
      <c r="A22" s="38" t="s">
        <v>30</v>
      </c>
      <c r="B22" s="99">
        <f aca="true" t="shared" si="3" ref="B22:M22">SUM(B4:B21)</f>
        <v>27316.9</v>
      </c>
      <c r="C22" s="99">
        <f t="shared" si="3"/>
        <v>6782.849999999999</v>
      </c>
      <c r="D22" s="99">
        <f t="shared" si="3"/>
        <v>220.35</v>
      </c>
      <c r="E22" s="99">
        <f t="shared" si="3"/>
        <v>8255.65</v>
      </c>
      <c r="F22" s="99">
        <f t="shared" si="3"/>
        <v>9687.999999999998</v>
      </c>
      <c r="G22" s="99">
        <f t="shared" si="3"/>
        <v>2006.45</v>
      </c>
      <c r="H22" s="99">
        <f t="shared" si="3"/>
        <v>537.45</v>
      </c>
      <c r="I22" s="100">
        <f t="shared" si="3"/>
        <v>729.4</v>
      </c>
      <c r="J22" s="100">
        <f t="shared" si="3"/>
        <v>242.24999999999994</v>
      </c>
      <c r="K22" s="42">
        <f t="shared" si="3"/>
        <v>977.5699999999997</v>
      </c>
      <c r="L22" s="42">
        <f t="shared" si="3"/>
        <v>56756.86999999999</v>
      </c>
      <c r="M22" s="42">
        <f t="shared" si="3"/>
        <v>54226.8</v>
      </c>
      <c r="N22" s="14">
        <f t="shared" si="1"/>
        <v>1.0466571879587212</v>
      </c>
      <c r="O22" s="2"/>
      <c r="P22" s="89">
        <f>SUM(P4:P21)</f>
        <v>529.54</v>
      </c>
      <c r="Q22" s="89">
        <f>SUM(Q4:Q21)</f>
        <v>102.2</v>
      </c>
      <c r="R22" s="89">
        <f>SUM(R4:R21)</f>
        <v>1634.0900000000001</v>
      </c>
      <c r="S22" s="139">
        <f>SUM(S4:S21)</f>
        <v>0</v>
      </c>
      <c r="T22" s="140"/>
      <c r="U22" s="89">
        <f>P22+Q22+S22+R22+T22</f>
        <v>2265.83</v>
      </c>
    </row>
    <row r="23" spans="1:15" ht="12.75">
      <c r="A23" s="1"/>
      <c r="B23" s="11"/>
      <c r="C23" s="11"/>
      <c r="D23" s="1"/>
      <c r="E23" s="1"/>
      <c r="F23" s="1"/>
      <c r="G23" s="1"/>
      <c r="H23" s="1"/>
      <c r="I23" s="1"/>
      <c r="J23" s="1"/>
      <c r="K23" s="11"/>
      <c r="L23" s="11"/>
      <c r="M23" s="11"/>
      <c r="N23" s="1"/>
      <c r="O23" s="1"/>
    </row>
    <row r="24" spans="1:15" ht="17.25" customHeight="1">
      <c r="A24" s="1"/>
      <c r="B24" s="11"/>
      <c r="C24" s="11"/>
      <c r="D24" s="1"/>
      <c r="E24" s="1"/>
      <c r="F24" s="1"/>
      <c r="G24" s="1"/>
      <c r="H24" s="1"/>
      <c r="I24" s="1"/>
      <c r="J24" s="1"/>
      <c r="K24" s="11"/>
      <c r="L24" s="11"/>
      <c r="M24" s="11"/>
      <c r="N24" s="1"/>
      <c r="O24" s="1"/>
    </row>
    <row r="25" spans="1:21" ht="15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  <c r="P25" s="121" t="s">
        <v>37</v>
      </c>
      <c r="Q25" s="121"/>
      <c r="R25" s="121"/>
      <c r="S25" s="121"/>
      <c r="T25" s="81"/>
      <c r="U25" s="81"/>
    </row>
    <row r="26" spans="1:21" ht="15.75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  <c r="P26" s="123" t="s">
        <v>31</v>
      </c>
      <c r="Q26" s="123"/>
      <c r="R26" s="123"/>
      <c r="S26" s="123"/>
      <c r="T26" s="81"/>
      <c r="U26" s="8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13">
        <v>42156</v>
      </c>
      <c r="Q27" s="124">
        <f>'[1]травень'!$D$83</f>
        <v>153606.78</v>
      </c>
      <c r="R27" s="124"/>
      <c r="S27" s="124"/>
      <c r="T27" s="90"/>
      <c r="U27" s="90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14"/>
      <c r="Q28" s="124"/>
      <c r="R28" s="124"/>
      <c r="S28" s="124"/>
      <c r="T28" s="90"/>
      <c r="U28" s="90"/>
    </row>
    <row r="29" spans="1:21" ht="12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Q29" s="58" t="s">
        <v>38</v>
      </c>
      <c r="R29" s="59" t="s">
        <v>45</v>
      </c>
      <c r="S29" s="79">
        <f>'[1]травень'!$I$83</f>
        <v>144697.05</v>
      </c>
      <c r="T29" s="86"/>
      <c r="U29" s="87"/>
    </row>
    <row r="30" spans="1:21" ht="12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Q30" s="118" t="s">
        <v>70</v>
      </c>
      <c r="R30" s="119"/>
      <c r="S30" s="60">
        <f>'[1]травень'!$I$82</f>
        <v>0</v>
      </c>
      <c r="T30" s="88"/>
      <c r="U30" s="87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117" t="s">
        <v>47</v>
      </c>
      <c r="R31" s="117"/>
      <c r="S31" s="79">
        <f>'[1]травень'!$I$81</f>
        <v>8909.73221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S32" s="88"/>
      <c r="T32" s="88"/>
      <c r="U32" s="87"/>
    </row>
    <row r="33" spans="1:15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</row>
    <row r="34" spans="1:15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</row>
    <row r="35" spans="1:21" ht="15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P35" s="121" t="s">
        <v>32</v>
      </c>
      <c r="Q35" s="121"/>
      <c r="R35" s="121"/>
      <c r="S35" s="121"/>
      <c r="T35" s="84"/>
      <c r="U35" s="84"/>
    </row>
    <row r="36" spans="1:21" ht="15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P36" s="122" t="s">
        <v>33</v>
      </c>
      <c r="Q36" s="122"/>
      <c r="R36" s="122"/>
      <c r="S36" s="122"/>
      <c r="T36" s="85"/>
      <c r="U36" s="85"/>
    </row>
    <row r="37" spans="1:21" ht="12.75" customHeight="1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13">
        <v>42156</v>
      </c>
      <c r="Q37" s="120">
        <v>0</v>
      </c>
      <c r="R37" s="120"/>
      <c r="S37" s="120"/>
      <c r="T37" s="83"/>
      <c r="U37" s="83"/>
    </row>
    <row r="38" spans="1:21" ht="12.75" customHeight="1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14"/>
      <c r="Q38" s="120"/>
      <c r="R38" s="120"/>
      <c r="S38" s="120"/>
      <c r="T38" s="83"/>
      <c r="U38" s="83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15" ht="12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</sheetData>
  <mergeCells count="34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2:T22"/>
    <mergeCell ref="P25:S25"/>
    <mergeCell ref="S19:T19"/>
    <mergeCell ref="S20:T20"/>
    <mergeCell ref="S21:T21"/>
    <mergeCell ref="P26:S26"/>
    <mergeCell ref="P27:P28"/>
    <mergeCell ref="Q27:S28"/>
    <mergeCell ref="Q30:R30"/>
    <mergeCell ref="Q31:R31"/>
    <mergeCell ref="P35:S35"/>
    <mergeCell ref="P36:S36"/>
    <mergeCell ref="P37:P38"/>
    <mergeCell ref="Q37:S38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:N2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89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90</v>
      </c>
      <c r="Q1" s="129"/>
      <c r="R1" s="129"/>
      <c r="S1" s="129"/>
      <c r="T1" s="129"/>
      <c r="U1" s="130"/>
    </row>
    <row r="2" spans="1:21" ht="16.5" thickBot="1">
      <c r="A2" s="131" t="s">
        <v>92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93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91</v>
      </c>
      <c r="M3" s="103" t="s">
        <v>86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42157</v>
      </c>
      <c r="B4" s="41">
        <v>265.3</v>
      </c>
      <c r="C4" s="60">
        <v>4</v>
      </c>
      <c r="D4" s="47">
        <v>1</v>
      </c>
      <c r="E4" s="41">
        <v>152</v>
      </c>
      <c r="F4" s="45">
        <v>178.4</v>
      </c>
      <c r="G4" s="3">
        <v>0</v>
      </c>
      <c r="H4" s="3">
        <v>26.6</v>
      </c>
      <c r="I4" s="3">
        <v>0</v>
      </c>
      <c r="J4" s="3">
        <v>25.8</v>
      </c>
      <c r="K4" s="41">
        <f aca="true" t="shared" si="0" ref="K4:K23">L4-B4-C4-D4-E4-F4-G4-H4-I4-J4</f>
        <v>27.199999999999935</v>
      </c>
      <c r="L4" s="41">
        <v>680.3</v>
      </c>
      <c r="M4" s="41">
        <v>680</v>
      </c>
      <c r="N4" s="4">
        <f aca="true" t="shared" si="1" ref="N4:N24">L4/M4</f>
        <v>1.0004411764705883</v>
      </c>
      <c r="O4" s="2">
        <f>AVERAGE(L4:L23)</f>
        <v>2763.225</v>
      </c>
      <c r="P4" s="43">
        <v>0</v>
      </c>
      <c r="Q4" s="44">
        <v>0</v>
      </c>
      <c r="R4" s="45">
        <v>0</v>
      </c>
      <c r="S4" s="141">
        <v>2189.4</v>
      </c>
      <c r="T4" s="142"/>
      <c r="U4" s="34">
        <f>P4+Q4+S4+R4+T4</f>
        <v>2189.4</v>
      </c>
    </row>
    <row r="5" spans="1:21" ht="12.75">
      <c r="A5" s="12">
        <v>42158</v>
      </c>
      <c r="B5" s="41">
        <v>914.6</v>
      </c>
      <c r="C5" s="60">
        <v>1.7</v>
      </c>
      <c r="D5" s="47">
        <v>5</v>
      </c>
      <c r="E5" s="41">
        <v>46.5</v>
      </c>
      <c r="F5" s="48">
        <v>77.8</v>
      </c>
      <c r="G5" s="3">
        <v>0</v>
      </c>
      <c r="H5" s="3">
        <v>25.2</v>
      </c>
      <c r="I5" s="3">
        <v>899.5</v>
      </c>
      <c r="J5" s="3">
        <v>4.2</v>
      </c>
      <c r="K5" s="41">
        <f t="shared" si="0"/>
        <v>10.000000000000046</v>
      </c>
      <c r="L5" s="41">
        <v>1984.5</v>
      </c>
      <c r="M5" s="41">
        <v>1800</v>
      </c>
      <c r="N5" s="4">
        <f t="shared" si="1"/>
        <v>1.1025</v>
      </c>
      <c r="O5" s="2">
        <v>2763.2</v>
      </c>
      <c r="P5" s="46">
        <v>0</v>
      </c>
      <c r="Q5" s="47">
        <v>0</v>
      </c>
      <c r="R5" s="48">
        <v>0</v>
      </c>
      <c r="S5" s="109">
        <v>0</v>
      </c>
      <c r="T5" s="110"/>
      <c r="U5" s="34">
        <f aca="true" t="shared" si="2" ref="U5:U23">P5+Q5+S5+R5+T5</f>
        <v>0</v>
      </c>
    </row>
    <row r="6" spans="1:21" ht="12.75">
      <c r="A6" s="12">
        <v>42159</v>
      </c>
      <c r="B6" s="41">
        <v>2242.7</v>
      </c>
      <c r="C6" s="60">
        <v>8.6</v>
      </c>
      <c r="D6" s="50">
        <v>6.6</v>
      </c>
      <c r="E6" s="41">
        <v>126.5</v>
      </c>
      <c r="F6" s="51">
        <v>194.3</v>
      </c>
      <c r="G6" s="3">
        <v>0</v>
      </c>
      <c r="H6" s="3">
        <v>34</v>
      </c>
      <c r="I6" s="3">
        <v>0</v>
      </c>
      <c r="J6" s="3">
        <v>1.3</v>
      </c>
      <c r="K6" s="41">
        <f t="shared" si="0"/>
        <v>68.30000000000031</v>
      </c>
      <c r="L6" s="41">
        <v>2682.3</v>
      </c>
      <c r="M6" s="41">
        <v>3000</v>
      </c>
      <c r="N6" s="4">
        <f t="shared" si="1"/>
        <v>0.8941</v>
      </c>
      <c r="O6" s="2">
        <v>2763.2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42160</v>
      </c>
      <c r="B7" s="41">
        <v>5122.8</v>
      </c>
      <c r="C7" s="60">
        <v>6.2</v>
      </c>
      <c r="D7" s="47">
        <v>4.8</v>
      </c>
      <c r="E7" s="41">
        <v>74.7</v>
      </c>
      <c r="F7" s="48">
        <v>97.8</v>
      </c>
      <c r="G7" s="3">
        <v>0</v>
      </c>
      <c r="H7" s="3">
        <v>42.2</v>
      </c>
      <c r="I7" s="3">
        <v>0</v>
      </c>
      <c r="J7" s="3">
        <v>1.6</v>
      </c>
      <c r="K7" s="41">
        <f t="shared" si="0"/>
        <v>52.799999999999464</v>
      </c>
      <c r="L7" s="41">
        <v>5402.9</v>
      </c>
      <c r="M7" s="41">
        <v>3800</v>
      </c>
      <c r="N7" s="4">
        <f t="shared" si="1"/>
        <v>1.421815789473684</v>
      </c>
      <c r="O7" s="2">
        <v>2763.2</v>
      </c>
      <c r="P7" s="46">
        <v>0</v>
      </c>
      <c r="Q7" s="47">
        <v>0</v>
      </c>
      <c r="R7" s="48">
        <v>0.2</v>
      </c>
      <c r="S7" s="109">
        <v>0</v>
      </c>
      <c r="T7" s="110"/>
      <c r="U7" s="34">
        <f t="shared" si="2"/>
        <v>0.2</v>
      </c>
    </row>
    <row r="8" spans="1:21" ht="12.75">
      <c r="A8" s="12">
        <v>42163</v>
      </c>
      <c r="B8" s="41">
        <v>1725.4</v>
      </c>
      <c r="C8" s="96">
        <v>37.1</v>
      </c>
      <c r="D8" s="3">
        <v>8.2</v>
      </c>
      <c r="E8" s="3">
        <v>91.1</v>
      </c>
      <c r="F8" s="41">
        <v>178</v>
      </c>
      <c r="G8" s="3">
        <v>0</v>
      </c>
      <c r="H8" s="3">
        <v>25.1</v>
      </c>
      <c r="I8" s="3">
        <v>0</v>
      </c>
      <c r="J8" s="3">
        <v>6.5</v>
      </c>
      <c r="K8" s="41">
        <f t="shared" si="0"/>
        <v>39.49999999999999</v>
      </c>
      <c r="L8" s="41">
        <v>2110.9</v>
      </c>
      <c r="M8" s="41">
        <v>1800</v>
      </c>
      <c r="N8" s="4">
        <f t="shared" si="1"/>
        <v>1.1727222222222222</v>
      </c>
      <c r="O8" s="2">
        <v>2763.2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42164</v>
      </c>
      <c r="B9" s="41">
        <v>1120.9</v>
      </c>
      <c r="C9" s="96">
        <v>7.7</v>
      </c>
      <c r="D9" s="3">
        <v>4.8</v>
      </c>
      <c r="E9" s="3">
        <v>132.9</v>
      </c>
      <c r="F9" s="41">
        <v>366.9</v>
      </c>
      <c r="G9" s="3">
        <v>0</v>
      </c>
      <c r="H9" s="3">
        <v>16</v>
      </c>
      <c r="I9" s="3">
        <v>0</v>
      </c>
      <c r="J9" s="3">
        <v>79.5</v>
      </c>
      <c r="K9" s="41">
        <f t="shared" si="0"/>
        <v>39</v>
      </c>
      <c r="L9" s="41">
        <v>1767.7</v>
      </c>
      <c r="M9" s="41">
        <v>1500</v>
      </c>
      <c r="N9" s="4">
        <f t="shared" si="1"/>
        <v>1.1784666666666668</v>
      </c>
      <c r="O9" s="2">
        <v>2763.2</v>
      </c>
      <c r="P9" s="46">
        <v>0</v>
      </c>
      <c r="Q9" s="47">
        <v>0</v>
      </c>
      <c r="R9" s="48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42165</v>
      </c>
      <c r="B10" s="41">
        <v>714.5</v>
      </c>
      <c r="C10" s="96">
        <v>6.9</v>
      </c>
      <c r="D10" s="3">
        <v>8.1</v>
      </c>
      <c r="E10" s="3">
        <v>87.8</v>
      </c>
      <c r="F10" s="41">
        <v>111.4</v>
      </c>
      <c r="G10" s="3">
        <v>0</v>
      </c>
      <c r="H10" s="3">
        <v>26</v>
      </c>
      <c r="I10" s="3">
        <v>0</v>
      </c>
      <c r="J10" s="3">
        <v>7.1</v>
      </c>
      <c r="K10" s="41">
        <f t="shared" si="0"/>
        <v>47.09999999999996</v>
      </c>
      <c r="L10" s="41">
        <v>1008.9</v>
      </c>
      <c r="M10" s="55">
        <v>1100</v>
      </c>
      <c r="N10" s="4">
        <f t="shared" si="1"/>
        <v>0.9171818181818182</v>
      </c>
      <c r="O10" s="2">
        <v>2763.2</v>
      </c>
      <c r="P10" s="46">
        <v>0</v>
      </c>
      <c r="Q10" s="47">
        <v>0</v>
      </c>
      <c r="R10" s="48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42166</v>
      </c>
      <c r="B11" s="41">
        <v>583.6</v>
      </c>
      <c r="C11" s="96">
        <v>38.3</v>
      </c>
      <c r="D11" s="3">
        <v>4.7</v>
      </c>
      <c r="E11" s="3">
        <v>151.2</v>
      </c>
      <c r="F11" s="41">
        <v>115.1</v>
      </c>
      <c r="G11" s="3">
        <v>0</v>
      </c>
      <c r="H11" s="3">
        <v>29</v>
      </c>
      <c r="I11" s="3">
        <v>0</v>
      </c>
      <c r="J11" s="3">
        <v>1.9</v>
      </c>
      <c r="K11" s="41">
        <f t="shared" si="0"/>
        <v>15.199999999999994</v>
      </c>
      <c r="L11" s="41">
        <v>939</v>
      </c>
      <c r="M11" s="41">
        <v>1300</v>
      </c>
      <c r="N11" s="4">
        <f t="shared" si="1"/>
        <v>0.7223076923076923</v>
      </c>
      <c r="O11" s="2">
        <v>2763.2</v>
      </c>
      <c r="P11" s="46">
        <v>0</v>
      </c>
      <c r="Q11" s="47">
        <v>0</v>
      </c>
      <c r="R11" s="48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42167</v>
      </c>
      <c r="B12" s="41">
        <v>1801.6</v>
      </c>
      <c r="C12" s="96">
        <v>51.9</v>
      </c>
      <c r="D12" s="3">
        <v>4.4</v>
      </c>
      <c r="E12" s="3">
        <v>135.7</v>
      </c>
      <c r="F12" s="41">
        <v>195.4</v>
      </c>
      <c r="G12" s="3">
        <v>0</v>
      </c>
      <c r="H12" s="3">
        <v>25.7</v>
      </c>
      <c r="I12" s="3">
        <v>0</v>
      </c>
      <c r="J12" s="3">
        <v>34.2</v>
      </c>
      <c r="K12" s="41">
        <f t="shared" si="0"/>
        <v>48.700000000000045</v>
      </c>
      <c r="L12" s="41">
        <v>2297.6</v>
      </c>
      <c r="M12" s="41">
        <v>1800</v>
      </c>
      <c r="N12" s="4">
        <f t="shared" si="1"/>
        <v>1.2764444444444445</v>
      </c>
      <c r="O12" s="2">
        <v>2763.2</v>
      </c>
      <c r="P12" s="46">
        <v>0</v>
      </c>
      <c r="Q12" s="47">
        <v>0</v>
      </c>
      <c r="R12" s="48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42170</v>
      </c>
      <c r="B13" s="41">
        <v>3026.5</v>
      </c>
      <c r="C13" s="96">
        <v>15.8</v>
      </c>
      <c r="D13" s="3">
        <v>3.15</v>
      </c>
      <c r="E13" s="3">
        <v>152.3</v>
      </c>
      <c r="F13" s="41">
        <v>209.1</v>
      </c>
      <c r="G13" s="3">
        <v>0</v>
      </c>
      <c r="H13" s="3">
        <v>31.5</v>
      </c>
      <c r="I13" s="3">
        <v>0</v>
      </c>
      <c r="J13" s="3">
        <v>2.9</v>
      </c>
      <c r="K13" s="41">
        <f t="shared" si="0"/>
        <v>69.25</v>
      </c>
      <c r="L13" s="41">
        <v>3510.5</v>
      </c>
      <c r="M13" s="41">
        <v>3800</v>
      </c>
      <c r="N13" s="4">
        <f t="shared" si="1"/>
        <v>0.9238157894736843</v>
      </c>
      <c r="O13" s="2">
        <v>2763.2</v>
      </c>
      <c r="P13" s="46">
        <v>0</v>
      </c>
      <c r="Q13" s="47">
        <v>0</v>
      </c>
      <c r="R13" s="48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42171</v>
      </c>
      <c r="B14" s="41">
        <v>868.05</v>
      </c>
      <c r="C14" s="96">
        <v>28.9</v>
      </c>
      <c r="D14" s="3">
        <v>9.8</v>
      </c>
      <c r="E14" s="3">
        <v>188.3</v>
      </c>
      <c r="F14" s="41">
        <v>162</v>
      </c>
      <c r="G14" s="3">
        <v>0</v>
      </c>
      <c r="H14" s="3">
        <v>19.2</v>
      </c>
      <c r="I14" s="3">
        <v>0</v>
      </c>
      <c r="J14" s="3">
        <v>0.2</v>
      </c>
      <c r="K14" s="41">
        <f t="shared" si="0"/>
        <v>106.85</v>
      </c>
      <c r="L14" s="41">
        <v>1383.3</v>
      </c>
      <c r="M14" s="41">
        <v>3200</v>
      </c>
      <c r="N14" s="4">
        <f t="shared" si="1"/>
        <v>0.43228125</v>
      </c>
      <c r="O14" s="2">
        <v>2763.2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42172</v>
      </c>
      <c r="B15" s="41">
        <v>485.6</v>
      </c>
      <c r="C15" s="96">
        <v>58.4</v>
      </c>
      <c r="D15" s="3">
        <v>22</v>
      </c>
      <c r="E15" s="3">
        <v>460.3</v>
      </c>
      <c r="F15" s="41">
        <v>164.2</v>
      </c>
      <c r="G15" s="3">
        <v>0</v>
      </c>
      <c r="H15" s="3">
        <v>33.9</v>
      </c>
      <c r="I15" s="3">
        <v>0</v>
      </c>
      <c r="J15" s="3">
        <v>3.5</v>
      </c>
      <c r="K15" s="41">
        <f t="shared" si="0"/>
        <v>7.300000000000047</v>
      </c>
      <c r="L15" s="41">
        <v>1235.2</v>
      </c>
      <c r="M15" s="41">
        <v>1800</v>
      </c>
      <c r="N15" s="4">
        <f t="shared" si="1"/>
        <v>0.6862222222222223</v>
      </c>
      <c r="O15" s="2">
        <v>2763.2</v>
      </c>
      <c r="P15" s="46">
        <v>0</v>
      </c>
      <c r="Q15" s="52">
        <v>0</v>
      </c>
      <c r="R15" s="53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42173</v>
      </c>
      <c r="B16" s="47">
        <v>933.45</v>
      </c>
      <c r="C16" s="97">
        <v>168.3</v>
      </c>
      <c r="D16" s="75">
        <v>16.7</v>
      </c>
      <c r="E16" s="75">
        <v>204.5</v>
      </c>
      <c r="F16" s="101">
        <v>222.7</v>
      </c>
      <c r="G16" s="75">
        <v>0</v>
      </c>
      <c r="H16" s="75">
        <v>26.6</v>
      </c>
      <c r="I16" s="75">
        <v>0</v>
      </c>
      <c r="J16" s="75">
        <v>7.55</v>
      </c>
      <c r="K16" s="41">
        <f t="shared" si="0"/>
        <v>44.29999999999993</v>
      </c>
      <c r="L16" s="47">
        <v>1624.1</v>
      </c>
      <c r="M16" s="55">
        <v>1700</v>
      </c>
      <c r="N16" s="4">
        <f>L16/M16</f>
        <v>0.9553529411764705</v>
      </c>
      <c r="O16" s="2">
        <v>2763.2</v>
      </c>
      <c r="P16" s="46">
        <v>0</v>
      </c>
      <c r="Q16" s="52">
        <v>0</v>
      </c>
      <c r="R16" s="53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42174</v>
      </c>
      <c r="B17" s="41">
        <v>2251.8</v>
      </c>
      <c r="C17" s="96">
        <v>21.8</v>
      </c>
      <c r="D17" s="3">
        <v>13.6</v>
      </c>
      <c r="E17" s="3">
        <v>358.3</v>
      </c>
      <c r="F17" s="41">
        <v>296.4</v>
      </c>
      <c r="G17" s="3">
        <v>0</v>
      </c>
      <c r="H17" s="3">
        <v>23.3</v>
      </c>
      <c r="I17" s="3">
        <v>0</v>
      </c>
      <c r="J17" s="3">
        <v>5.8</v>
      </c>
      <c r="K17" s="41">
        <f t="shared" si="0"/>
        <v>57.30000000000004</v>
      </c>
      <c r="L17" s="41">
        <v>3028.3</v>
      </c>
      <c r="M17" s="55">
        <v>2900</v>
      </c>
      <c r="N17" s="4">
        <f t="shared" si="1"/>
        <v>1.0442413793103449</v>
      </c>
      <c r="O17" s="2">
        <v>2763.2</v>
      </c>
      <c r="P17" s="46">
        <v>0</v>
      </c>
      <c r="Q17" s="52">
        <v>0</v>
      </c>
      <c r="R17" s="53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42177</v>
      </c>
      <c r="B18" s="41">
        <v>2885</v>
      </c>
      <c r="C18" s="96">
        <v>148</v>
      </c>
      <c r="D18" s="3">
        <v>5.7</v>
      </c>
      <c r="E18" s="3">
        <v>344.1</v>
      </c>
      <c r="F18" s="41">
        <v>122.7</v>
      </c>
      <c r="G18" s="3">
        <v>0</v>
      </c>
      <c r="H18" s="3">
        <v>146.5</v>
      </c>
      <c r="I18" s="3">
        <v>0</v>
      </c>
      <c r="J18" s="3">
        <v>2</v>
      </c>
      <c r="K18" s="41">
        <f t="shared" si="0"/>
        <v>11.199999999999761</v>
      </c>
      <c r="L18" s="41">
        <v>3665.2</v>
      </c>
      <c r="M18" s="41">
        <v>3500</v>
      </c>
      <c r="N18" s="4">
        <f t="shared" si="1"/>
        <v>1.0472</v>
      </c>
      <c r="O18" s="2">
        <v>2763.2</v>
      </c>
      <c r="P18" s="46">
        <v>45.6</v>
      </c>
      <c r="Q18" s="52">
        <v>0</v>
      </c>
      <c r="R18" s="53">
        <v>0</v>
      </c>
      <c r="S18" s="109">
        <v>0</v>
      </c>
      <c r="T18" s="110"/>
      <c r="U18" s="34">
        <f t="shared" si="2"/>
        <v>45.6</v>
      </c>
    </row>
    <row r="19" spans="1:21" ht="12.75">
      <c r="A19" s="12">
        <v>42178</v>
      </c>
      <c r="B19" s="41">
        <v>868.6</v>
      </c>
      <c r="C19" s="96">
        <v>73.1</v>
      </c>
      <c r="D19" s="3">
        <v>27.3</v>
      </c>
      <c r="E19" s="3">
        <v>560.4</v>
      </c>
      <c r="F19" s="41">
        <v>72.8</v>
      </c>
      <c r="G19" s="3">
        <v>0.15</v>
      </c>
      <c r="H19" s="3">
        <v>24.8</v>
      </c>
      <c r="I19" s="3">
        <v>0</v>
      </c>
      <c r="J19" s="3">
        <v>35.7</v>
      </c>
      <c r="K19" s="41">
        <f t="shared" si="0"/>
        <v>69.65</v>
      </c>
      <c r="L19" s="41">
        <v>1732.5</v>
      </c>
      <c r="M19" s="41">
        <v>1900</v>
      </c>
      <c r="N19" s="4">
        <f t="shared" si="1"/>
        <v>0.9118421052631579</v>
      </c>
      <c r="O19" s="2">
        <v>2763.2</v>
      </c>
      <c r="P19" s="46">
        <v>645.5</v>
      </c>
      <c r="Q19" s="52">
        <v>0</v>
      </c>
      <c r="R19" s="53">
        <v>0</v>
      </c>
      <c r="S19" s="109">
        <v>0</v>
      </c>
      <c r="T19" s="110"/>
      <c r="U19" s="34">
        <f t="shared" si="2"/>
        <v>645.5</v>
      </c>
    </row>
    <row r="20" spans="1:21" ht="12.75">
      <c r="A20" s="12">
        <v>42179</v>
      </c>
      <c r="B20" s="41">
        <v>456.3</v>
      </c>
      <c r="C20" s="96">
        <v>112.4</v>
      </c>
      <c r="D20" s="3">
        <v>27.4</v>
      </c>
      <c r="E20" s="3">
        <v>406.4</v>
      </c>
      <c r="F20" s="41">
        <v>116</v>
      </c>
      <c r="G20" s="3">
        <v>0</v>
      </c>
      <c r="H20" s="3">
        <v>31.3</v>
      </c>
      <c r="I20" s="3">
        <v>0</v>
      </c>
      <c r="J20" s="3">
        <v>0.2</v>
      </c>
      <c r="K20" s="41">
        <f t="shared" si="0"/>
        <v>31.500000000000114</v>
      </c>
      <c r="L20" s="41">
        <v>1181.5</v>
      </c>
      <c r="M20" s="41">
        <v>1900</v>
      </c>
      <c r="N20" s="4">
        <f t="shared" si="1"/>
        <v>0.6218421052631579</v>
      </c>
      <c r="O20" s="2">
        <v>2763.2</v>
      </c>
      <c r="P20" s="46">
        <v>0</v>
      </c>
      <c r="Q20" s="52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42180</v>
      </c>
      <c r="B21" s="41">
        <v>590.2</v>
      </c>
      <c r="C21" s="96">
        <v>2271.6</v>
      </c>
      <c r="D21" s="3">
        <v>24.8</v>
      </c>
      <c r="E21" s="3">
        <v>1091.4</v>
      </c>
      <c r="F21" s="41">
        <v>103.2</v>
      </c>
      <c r="G21" s="3">
        <v>0</v>
      </c>
      <c r="H21" s="3">
        <v>33.4</v>
      </c>
      <c r="I21" s="3">
        <v>0</v>
      </c>
      <c r="J21" s="3">
        <v>4.1</v>
      </c>
      <c r="K21" s="41">
        <f t="shared" si="0"/>
        <v>27.90000000000059</v>
      </c>
      <c r="L21" s="41">
        <v>4146.6</v>
      </c>
      <c r="M21" s="41">
        <v>2500</v>
      </c>
      <c r="N21" s="4">
        <f t="shared" si="1"/>
        <v>1.6586400000000001</v>
      </c>
      <c r="O21" s="2">
        <v>2763.2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42181</v>
      </c>
      <c r="B22" s="41">
        <v>4172.3</v>
      </c>
      <c r="C22" s="96">
        <v>2140.95</v>
      </c>
      <c r="D22" s="3">
        <v>39.3</v>
      </c>
      <c r="E22" s="3">
        <v>2209.9</v>
      </c>
      <c r="F22" s="41">
        <v>56.9</v>
      </c>
      <c r="G22" s="3">
        <v>0</v>
      </c>
      <c r="H22" s="3">
        <v>21.45</v>
      </c>
      <c r="I22" s="3">
        <v>0.05</v>
      </c>
      <c r="J22" s="3">
        <v>0</v>
      </c>
      <c r="K22" s="41">
        <f t="shared" si="0"/>
        <v>81.54999999999936</v>
      </c>
      <c r="L22" s="41">
        <v>8722.4</v>
      </c>
      <c r="M22" s="41">
        <v>5900</v>
      </c>
      <c r="N22" s="4">
        <f t="shared" si="1"/>
        <v>1.478372881355932</v>
      </c>
      <c r="O22" s="2">
        <v>2763.2</v>
      </c>
      <c r="P22" s="46">
        <v>24.2</v>
      </c>
      <c r="Q22" s="52">
        <v>0</v>
      </c>
      <c r="R22" s="53">
        <v>0</v>
      </c>
      <c r="S22" s="109">
        <v>0</v>
      </c>
      <c r="T22" s="110"/>
      <c r="U22" s="34">
        <f t="shared" si="2"/>
        <v>24.2</v>
      </c>
    </row>
    <row r="23" spans="1:21" ht="13.5" thickBot="1">
      <c r="A23" s="12">
        <v>42185</v>
      </c>
      <c r="B23" s="41">
        <v>2268</v>
      </c>
      <c r="C23" s="96">
        <v>1774.3</v>
      </c>
      <c r="D23" s="3">
        <v>280.2</v>
      </c>
      <c r="E23" s="3">
        <v>1436.4</v>
      </c>
      <c r="F23" s="41">
        <v>277.6</v>
      </c>
      <c r="G23" s="3">
        <v>0</v>
      </c>
      <c r="H23" s="3">
        <v>22.8</v>
      </c>
      <c r="I23" s="3">
        <v>0</v>
      </c>
      <c r="J23" s="3">
        <v>32.6</v>
      </c>
      <c r="K23" s="41">
        <f t="shared" si="0"/>
        <v>68.89999999999984</v>
      </c>
      <c r="L23" s="41">
        <v>6160.8</v>
      </c>
      <c r="M23" s="41">
        <v>3382.7</v>
      </c>
      <c r="N23" s="4">
        <f t="shared" si="1"/>
        <v>1.8212670352085614</v>
      </c>
      <c r="O23" s="2">
        <v>2763.2</v>
      </c>
      <c r="P23" s="46">
        <v>74.3</v>
      </c>
      <c r="Q23" s="52">
        <v>0</v>
      </c>
      <c r="R23" s="53">
        <v>150</v>
      </c>
      <c r="S23" s="109">
        <v>1247.6</v>
      </c>
      <c r="T23" s="110"/>
      <c r="U23" s="34">
        <f t="shared" si="2"/>
        <v>1471.8999999999999</v>
      </c>
    </row>
    <row r="24" spans="1:21" ht="13.5" thickBot="1">
      <c r="A24" s="38" t="s">
        <v>30</v>
      </c>
      <c r="B24" s="99">
        <f aca="true" t="shared" si="3" ref="B24:M24">SUM(B4:B23)</f>
        <v>33297.2</v>
      </c>
      <c r="C24" s="99">
        <f>SUM(C4:C23)</f>
        <v>6975.95</v>
      </c>
      <c r="D24" s="99">
        <f t="shared" si="3"/>
        <v>517.55</v>
      </c>
      <c r="E24" s="99">
        <f t="shared" si="3"/>
        <v>8410.699999999999</v>
      </c>
      <c r="F24" s="99">
        <f t="shared" si="3"/>
        <v>3318.6999999999994</v>
      </c>
      <c r="G24" s="99">
        <f t="shared" si="3"/>
        <v>0.15</v>
      </c>
      <c r="H24" s="99">
        <f t="shared" si="3"/>
        <v>664.5499999999998</v>
      </c>
      <c r="I24" s="100">
        <f t="shared" si="3"/>
        <v>899.55</v>
      </c>
      <c r="J24" s="100">
        <f t="shared" si="3"/>
        <v>256.65000000000003</v>
      </c>
      <c r="K24" s="42">
        <f t="shared" si="3"/>
        <v>923.4999999999994</v>
      </c>
      <c r="L24" s="42">
        <f t="shared" si="3"/>
        <v>55264.5</v>
      </c>
      <c r="M24" s="42">
        <f t="shared" si="3"/>
        <v>49262.7</v>
      </c>
      <c r="N24" s="14">
        <f t="shared" si="1"/>
        <v>1.121832542674275</v>
      </c>
      <c r="O24" s="2"/>
      <c r="P24" s="89">
        <f>SUM(P4:P23)</f>
        <v>789.6</v>
      </c>
      <c r="Q24" s="89">
        <f>SUM(Q4:Q23)</f>
        <v>0</v>
      </c>
      <c r="R24" s="89">
        <f>SUM(R4:R23)</f>
        <v>150.2</v>
      </c>
      <c r="S24" s="139">
        <f>SUM(S4:S23)</f>
        <v>3437</v>
      </c>
      <c r="T24" s="140"/>
      <c r="U24" s="89">
        <f>P24+Q24+S24+R24+T24</f>
        <v>4376.8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3" t="s">
        <v>31</v>
      </c>
      <c r="Q28" s="123"/>
      <c r="R28" s="123"/>
      <c r="S28" s="12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3">
        <v>42186</v>
      </c>
      <c r="Q29" s="124">
        <f>'[1]червень'!$D$83</f>
        <v>152943.93305000002</v>
      </c>
      <c r="R29" s="124"/>
      <c r="S29" s="12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4"/>
      <c r="Q30" s="124"/>
      <c r="R30" s="124"/>
      <c r="S30" s="124"/>
      <c r="T30" s="90"/>
      <c r="U30" s="90"/>
    </row>
    <row r="31" spans="1:21" ht="12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'[1]червень'!$I$83</f>
        <v>144034.20084</v>
      </c>
      <c r="T31" s="86"/>
      <c r="U31" s="87"/>
    </row>
    <row r="32" spans="1:21" ht="12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8" t="s">
        <v>70</v>
      </c>
      <c r="R32" s="119"/>
      <c r="S32" s="60">
        <f>'[1]червень'!$I$82</f>
        <v>0</v>
      </c>
      <c r="T32" s="88"/>
      <c r="U32" s="87"/>
    </row>
    <row r="33" spans="1:21" ht="12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7" t="s">
        <v>47</v>
      </c>
      <c r="R33" s="117"/>
      <c r="S33" s="79">
        <f>'[1]червень'!$I$81</f>
        <v>8909.73221</v>
      </c>
      <c r="T33" s="86"/>
      <c r="U33" s="87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2" t="s">
        <v>33</v>
      </c>
      <c r="Q38" s="122"/>
      <c r="R38" s="122"/>
      <c r="S38" s="12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>
        <v>42186</v>
      </c>
      <c r="Q39" s="120">
        <v>0</v>
      </c>
      <c r="R39" s="120"/>
      <c r="S39" s="120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4"/>
      <c r="Q40" s="120"/>
      <c r="R40" s="120"/>
      <c r="S40" s="120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P29:P30"/>
    <mergeCell ref="Q29:S30"/>
    <mergeCell ref="S19:T19"/>
    <mergeCell ref="S20:T20"/>
    <mergeCell ref="S23:T23"/>
    <mergeCell ref="S24:T24"/>
    <mergeCell ref="P39:P40"/>
    <mergeCell ref="Q39:S40"/>
    <mergeCell ref="S21:T21"/>
    <mergeCell ref="S22:T22"/>
    <mergeCell ref="Q32:R32"/>
    <mergeCell ref="Q33:R33"/>
    <mergeCell ref="P37:S37"/>
    <mergeCell ref="P38:S38"/>
    <mergeCell ref="P27:S27"/>
    <mergeCell ref="P28:S28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U49"/>
  <sheetViews>
    <sheetView workbookViewId="0" topLeftCell="A1">
      <pane xSplit="1" ySplit="3" topLeftCell="F25" activePane="bottomRight" state="frozen"/>
      <selection pane="topLeft" activeCell="A1" sqref="A1"/>
      <selection pane="topRight" activeCell="B1" sqref="B1"/>
      <selection pane="bottomLeft" activeCell="A4" sqref="A4"/>
      <selection pane="bottomRight" activeCell="Q47" sqref="Q47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94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96</v>
      </c>
      <c r="Q1" s="129"/>
      <c r="R1" s="129"/>
      <c r="S1" s="129"/>
      <c r="T1" s="129"/>
      <c r="U1" s="130"/>
    </row>
    <row r="2" spans="1:21" ht="16.5" thickBot="1">
      <c r="A2" s="131" t="s">
        <v>97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98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95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42186</v>
      </c>
      <c r="B4" s="41">
        <v>606.9</v>
      </c>
      <c r="C4" s="60">
        <v>0.9</v>
      </c>
      <c r="D4" s="47">
        <v>33.8</v>
      </c>
      <c r="E4" s="41">
        <v>131.1</v>
      </c>
      <c r="F4" s="45">
        <v>188.8</v>
      </c>
      <c r="G4" s="3">
        <v>0</v>
      </c>
      <c r="H4" s="3">
        <v>33.3</v>
      </c>
      <c r="I4" s="3">
        <v>0</v>
      </c>
      <c r="J4" s="3">
        <v>1.5</v>
      </c>
      <c r="K4" s="41">
        <f aca="true" t="shared" si="0" ref="K4:K26">L4-B4-C4-D4-E4-F4-G4-H4-I4-J4</f>
        <v>63.750000000000014</v>
      </c>
      <c r="L4" s="41">
        <v>1060.05</v>
      </c>
      <c r="M4" s="41">
        <v>1050</v>
      </c>
      <c r="N4" s="4">
        <f aca="true" t="shared" si="1" ref="N4:N27">L4/M4</f>
        <v>1.0095714285714286</v>
      </c>
      <c r="O4" s="2">
        <f>AVERAGE(L4:L26)</f>
        <v>2809.2752173913036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42187</v>
      </c>
      <c r="B5" s="41">
        <v>402.4</v>
      </c>
      <c r="C5" s="60">
        <v>0.3</v>
      </c>
      <c r="D5" s="47">
        <v>22.8</v>
      </c>
      <c r="E5" s="41">
        <f>61.5+16.2</f>
        <v>77.7</v>
      </c>
      <c r="F5" s="48">
        <v>300.5</v>
      </c>
      <c r="G5" s="3">
        <v>0</v>
      </c>
      <c r="H5" s="3">
        <v>32.6</v>
      </c>
      <c r="I5" s="3">
        <v>839</v>
      </c>
      <c r="J5" s="3">
        <v>8.8</v>
      </c>
      <c r="K5" s="41">
        <f t="shared" si="0"/>
        <v>35.04000000000026</v>
      </c>
      <c r="L5" s="41">
        <v>1719.14</v>
      </c>
      <c r="M5" s="41">
        <v>1700</v>
      </c>
      <c r="N5" s="4">
        <f t="shared" si="1"/>
        <v>1.0112588235294118</v>
      </c>
      <c r="O5" s="2">
        <v>2809.3</v>
      </c>
      <c r="P5" s="46">
        <v>0</v>
      </c>
      <c r="Q5" s="47">
        <v>0</v>
      </c>
      <c r="R5" s="48">
        <v>0</v>
      </c>
      <c r="S5" s="109">
        <v>0</v>
      </c>
      <c r="T5" s="110"/>
      <c r="U5" s="34">
        <f aca="true" t="shared" si="2" ref="U5:U26">P5+Q5+S5+R5+T5</f>
        <v>0</v>
      </c>
    </row>
    <row r="6" spans="1:21" ht="12.75">
      <c r="A6" s="12">
        <v>42188</v>
      </c>
      <c r="B6" s="41">
        <v>2169.7</v>
      </c>
      <c r="C6" s="60">
        <v>1.8</v>
      </c>
      <c r="D6" s="50">
        <v>24.4</v>
      </c>
      <c r="E6" s="41">
        <v>173.5</v>
      </c>
      <c r="F6" s="51">
        <v>159.9</v>
      </c>
      <c r="G6" s="3">
        <v>0.5</v>
      </c>
      <c r="H6" s="3">
        <v>25.5</v>
      </c>
      <c r="I6" s="3">
        <v>0</v>
      </c>
      <c r="J6" s="3">
        <v>1</v>
      </c>
      <c r="K6" s="41">
        <f t="shared" si="0"/>
        <v>49.35000000000028</v>
      </c>
      <c r="L6" s="41">
        <v>2605.65</v>
      </c>
      <c r="M6" s="41">
        <v>1850</v>
      </c>
      <c r="N6" s="4">
        <f t="shared" si="1"/>
        <v>1.4084594594594595</v>
      </c>
      <c r="O6" s="2">
        <v>2809.3</v>
      </c>
      <c r="P6" s="49">
        <v>0</v>
      </c>
      <c r="Q6" s="50">
        <v>0</v>
      </c>
      <c r="R6" s="51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42191</v>
      </c>
      <c r="B7" s="41">
        <v>2487.1</v>
      </c>
      <c r="C7" s="60">
        <v>11.9</v>
      </c>
      <c r="D7" s="47">
        <v>72.4</v>
      </c>
      <c r="E7" s="41">
        <v>229</v>
      </c>
      <c r="F7" s="48">
        <v>466.8</v>
      </c>
      <c r="G7" s="3">
        <v>0</v>
      </c>
      <c r="H7" s="3">
        <v>33.2</v>
      </c>
      <c r="I7" s="3">
        <v>0</v>
      </c>
      <c r="J7" s="3">
        <v>13.1</v>
      </c>
      <c r="K7" s="41">
        <f t="shared" si="0"/>
        <v>124.80000000000032</v>
      </c>
      <c r="L7" s="41">
        <v>3438.3</v>
      </c>
      <c r="M7" s="41">
        <v>3100</v>
      </c>
      <c r="N7" s="4">
        <f t="shared" si="1"/>
        <v>1.1091290322580645</v>
      </c>
      <c r="O7" s="2">
        <v>2809.3</v>
      </c>
      <c r="P7" s="46">
        <v>0</v>
      </c>
      <c r="Q7" s="47">
        <v>0</v>
      </c>
      <c r="R7" s="48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42192</v>
      </c>
      <c r="B8" s="41">
        <v>4179</v>
      </c>
      <c r="C8" s="96">
        <v>4.3</v>
      </c>
      <c r="D8" s="3">
        <v>46.35</v>
      </c>
      <c r="E8" s="3">
        <v>138.3</v>
      </c>
      <c r="F8" s="41">
        <v>317.6</v>
      </c>
      <c r="G8" s="3">
        <v>0.1</v>
      </c>
      <c r="H8" s="3">
        <v>22</v>
      </c>
      <c r="I8" s="3">
        <v>0</v>
      </c>
      <c r="J8" s="3">
        <v>9.8</v>
      </c>
      <c r="K8" s="41">
        <f t="shared" si="0"/>
        <v>57.749999999999815</v>
      </c>
      <c r="L8" s="41">
        <v>4775.2</v>
      </c>
      <c r="M8" s="41">
        <v>3800</v>
      </c>
      <c r="N8" s="4">
        <f t="shared" si="1"/>
        <v>1.2566315789473683</v>
      </c>
      <c r="O8" s="2">
        <v>2809.3</v>
      </c>
      <c r="P8" s="46">
        <v>0</v>
      </c>
      <c r="Q8" s="47">
        <v>0</v>
      </c>
      <c r="R8" s="48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42193</v>
      </c>
      <c r="B9" s="41">
        <v>943.4</v>
      </c>
      <c r="C9" s="96">
        <v>6.4</v>
      </c>
      <c r="D9" s="3">
        <v>20.1</v>
      </c>
      <c r="E9" s="3">
        <v>74.7</v>
      </c>
      <c r="F9" s="41">
        <v>429.5</v>
      </c>
      <c r="G9" s="3">
        <v>0</v>
      </c>
      <c r="H9" s="3">
        <v>31</v>
      </c>
      <c r="I9" s="3">
        <v>0</v>
      </c>
      <c r="J9" s="3">
        <v>53.3</v>
      </c>
      <c r="K9" s="41">
        <f t="shared" si="0"/>
        <v>62.19999999999989</v>
      </c>
      <c r="L9" s="41">
        <v>1620.6</v>
      </c>
      <c r="M9" s="41">
        <v>1850</v>
      </c>
      <c r="N9" s="4">
        <f t="shared" si="1"/>
        <v>0.876</v>
      </c>
      <c r="O9" s="2">
        <v>2809.3</v>
      </c>
      <c r="P9" s="46">
        <v>5.8</v>
      </c>
      <c r="Q9" s="47">
        <v>0</v>
      </c>
      <c r="R9" s="48">
        <v>0</v>
      </c>
      <c r="S9" s="109">
        <v>0</v>
      </c>
      <c r="T9" s="110"/>
      <c r="U9" s="34">
        <f t="shared" si="2"/>
        <v>5.8</v>
      </c>
    </row>
    <row r="10" spans="1:21" ht="12.75">
      <c r="A10" s="12">
        <v>42194</v>
      </c>
      <c r="B10" s="41">
        <v>1217.3</v>
      </c>
      <c r="C10" s="96">
        <v>2.9</v>
      </c>
      <c r="D10" s="3">
        <v>23.2</v>
      </c>
      <c r="E10" s="3">
        <v>93.4</v>
      </c>
      <c r="F10" s="41">
        <v>243.3</v>
      </c>
      <c r="G10" s="3">
        <v>0</v>
      </c>
      <c r="H10" s="3">
        <v>30.8</v>
      </c>
      <c r="I10" s="3">
        <v>0</v>
      </c>
      <c r="J10" s="3">
        <v>48.1</v>
      </c>
      <c r="K10" s="41">
        <f t="shared" si="0"/>
        <v>38.500000000000036</v>
      </c>
      <c r="L10" s="41">
        <v>1697.5</v>
      </c>
      <c r="M10" s="55">
        <v>1300</v>
      </c>
      <c r="N10" s="4">
        <f t="shared" si="1"/>
        <v>1.3057692307692308</v>
      </c>
      <c r="O10" s="2">
        <v>2809.3</v>
      </c>
      <c r="P10" s="46">
        <v>0</v>
      </c>
      <c r="Q10" s="47">
        <v>340.7</v>
      </c>
      <c r="R10" s="48">
        <v>0</v>
      </c>
      <c r="S10" s="109">
        <v>0</v>
      </c>
      <c r="T10" s="110"/>
      <c r="U10" s="34">
        <f t="shared" si="2"/>
        <v>340.7</v>
      </c>
    </row>
    <row r="11" spans="1:21" ht="12.75">
      <c r="A11" s="12">
        <v>42195</v>
      </c>
      <c r="B11" s="41">
        <v>731.4</v>
      </c>
      <c r="C11" s="96">
        <v>46.3</v>
      </c>
      <c r="D11" s="3">
        <v>30.9</v>
      </c>
      <c r="E11" s="3">
        <v>65</v>
      </c>
      <c r="F11" s="41">
        <v>361.04</v>
      </c>
      <c r="G11" s="3">
        <v>0.4</v>
      </c>
      <c r="H11" s="3">
        <v>24.3</v>
      </c>
      <c r="I11" s="3">
        <v>0</v>
      </c>
      <c r="J11" s="3">
        <v>4.2</v>
      </c>
      <c r="K11" s="41">
        <f t="shared" si="0"/>
        <v>135.55999999999997</v>
      </c>
      <c r="L11" s="41">
        <v>1399.1</v>
      </c>
      <c r="M11" s="41">
        <v>1250</v>
      </c>
      <c r="N11" s="4">
        <f t="shared" si="1"/>
        <v>1.1192799999999998</v>
      </c>
      <c r="O11" s="2">
        <v>2809.3</v>
      </c>
      <c r="P11" s="46">
        <v>0</v>
      </c>
      <c r="Q11" s="47">
        <v>0</v>
      </c>
      <c r="R11" s="48">
        <v>0</v>
      </c>
      <c r="S11" s="109">
        <v>0</v>
      </c>
      <c r="T11" s="110"/>
      <c r="U11" s="34">
        <f t="shared" si="2"/>
        <v>0</v>
      </c>
    </row>
    <row r="12" spans="1:21" ht="12.75">
      <c r="A12" s="12">
        <v>42198</v>
      </c>
      <c r="B12" s="41">
        <v>431.8</v>
      </c>
      <c r="C12" s="96">
        <v>1.8</v>
      </c>
      <c r="D12" s="3">
        <v>26</v>
      </c>
      <c r="E12" s="3">
        <v>183</v>
      </c>
      <c r="F12" s="41">
        <v>513.6</v>
      </c>
      <c r="G12" s="3">
        <v>0.6</v>
      </c>
      <c r="H12" s="3">
        <v>34.3</v>
      </c>
      <c r="I12" s="3">
        <v>0</v>
      </c>
      <c r="J12" s="3">
        <v>0.9</v>
      </c>
      <c r="K12" s="41">
        <f t="shared" si="0"/>
        <v>62.00000000000008</v>
      </c>
      <c r="L12" s="41">
        <v>1254</v>
      </c>
      <c r="M12" s="41">
        <v>1750</v>
      </c>
      <c r="N12" s="4">
        <f t="shared" si="1"/>
        <v>0.7165714285714285</v>
      </c>
      <c r="O12" s="2">
        <v>2809.3</v>
      </c>
      <c r="P12" s="46">
        <v>0</v>
      </c>
      <c r="Q12" s="47">
        <v>0</v>
      </c>
      <c r="R12" s="48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42199</v>
      </c>
      <c r="B13" s="41">
        <v>874.9</v>
      </c>
      <c r="C13" s="96">
        <v>24.9</v>
      </c>
      <c r="D13" s="3">
        <v>60.8</v>
      </c>
      <c r="E13" s="3">
        <v>233.3</v>
      </c>
      <c r="F13" s="41">
        <v>1227.1</v>
      </c>
      <c r="G13" s="3">
        <v>0.5</v>
      </c>
      <c r="H13" s="3">
        <v>21.8</v>
      </c>
      <c r="I13" s="3">
        <v>0</v>
      </c>
      <c r="J13" s="3">
        <v>4.9</v>
      </c>
      <c r="K13" s="41">
        <f t="shared" si="0"/>
        <v>44.99999999999982</v>
      </c>
      <c r="L13" s="41">
        <v>2493.2</v>
      </c>
      <c r="M13" s="41">
        <v>2600</v>
      </c>
      <c r="N13" s="4">
        <f t="shared" si="1"/>
        <v>0.9589230769230769</v>
      </c>
      <c r="O13" s="2">
        <v>2809.3</v>
      </c>
      <c r="P13" s="46">
        <v>0</v>
      </c>
      <c r="Q13" s="47">
        <v>0</v>
      </c>
      <c r="R13" s="48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42200</v>
      </c>
      <c r="B14" s="41">
        <v>2657.7</v>
      </c>
      <c r="C14" s="96">
        <v>175.55</v>
      </c>
      <c r="D14" s="3">
        <v>147.3</v>
      </c>
      <c r="E14" s="3">
        <v>161.1</v>
      </c>
      <c r="F14" s="41">
        <v>431.1</v>
      </c>
      <c r="G14" s="3">
        <v>0.2</v>
      </c>
      <c r="H14" s="3">
        <v>29.1</v>
      </c>
      <c r="I14" s="3">
        <v>0</v>
      </c>
      <c r="J14" s="3">
        <v>5.8</v>
      </c>
      <c r="K14" s="41">
        <f t="shared" si="0"/>
        <v>95.25000000000016</v>
      </c>
      <c r="L14" s="41">
        <v>3703.1</v>
      </c>
      <c r="M14" s="41">
        <v>3800</v>
      </c>
      <c r="N14" s="4">
        <f t="shared" si="1"/>
        <v>0.9744999999999999</v>
      </c>
      <c r="O14" s="2">
        <v>2809.3</v>
      </c>
      <c r="P14" s="46">
        <v>0</v>
      </c>
      <c r="Q14" s="52">
        <v>0</v>
      </c>
      <c r="R14" s="53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42201</v>
      </c>
      <c r="B15" s="41">
        <v>1243.9</v>
      </c>
      <c r="C15" s="96">
        <v>18.7</v>
      </c>
      <c r="D15" s="3">
        <v>78.6</v>
      </c>
      <c r="E15" s="3">
        <v>204.7</v>
      </c>
      <c r="F15" s="41">
        <v>414.9</v>
      </c>
      <c r="G15" s="3">
        <v>0.1</v>
      </c>
      <c r="H15" s="3">
        <v>27</v>
      </c>
      <c r="I15" s="3">
        <v>0</v>
      </c>
      <c r="J15" s="3">
        <v>9.65</v>
      </c>
      <c r="K15" s="41">
        <f t="shared" si="0"/>
        <v>106.14999999999975</v>
      </c>
      <c r="L15" s="41">
        <v>2103.7</v>
      </c>
      <c r="M15" s="41">
        <v>1750</v>
      </c>
      <c r="N15" s="4">
        <f t="shared" si="1"/>
        <v>1.2021142857142857</v>
      </c>
      <c r="O15" s="2">
        <v>2809.3</v>
      </c>
      <c r="P15" s="46">
        <v>0</v>
      </c>
      <c r="Q15" s="52">
        <v>58.3</v>
      </c>
      <c r="R15" s="53">
        <v>0</v>
      </c>
      <c r="S15" s="109">
        <v>0</v>
      </c>
      <c r="T15" s="110"/>
      <c r="U15" s="34">
        <f t="shared" si="2"/>
        <v>58.3</v>
      </c>
    </row>
    <row r="16" spans="1:21" ht="12.75">
      <c r="A16" s="12">
        <v>42202</v>
      </c>
      <c r="B16" s="47">
        <v>1021.4</v>
      </c>
      <c r="C16" s="97">
        <v>24.9</v>
      </c>
      <c r="D16" s="75">
        <v>104.8</v>
      </c>
      <c r="E16" s="75">
        <v>183.1</v>
      </c>
      <c r="F16" s="101">
        <v>534.1</v>
      </c>
      <c r="G16" s="75">
        <v>0.5</v>
      </c>
      <c r="H16" s="75">
        <v>22.7</v>
      </c>
      <c r="I16" s="75">
        <v>0</v>
      </c>
      <c r="J16" s="75">
        <v>1.2</v>
      </c>
      <c r="K16" s="41">
        <f t="shared" si="0"/>
        <v>102.14999999999995</v>
      </c>
      <c r="L16" s="47">
        <v>1994.85</v>
      </c>
      <c r="M16" s="55">
        <v>1750</v>
      </c>
      <c r="N16" s="4">
        <f>L16/M16</f>
        <v>1.1399142857142857</v>
      </c>
      <c r="O16" s="2">
        <v>2809.3</v>
      </c>
      <c r="P16" s="46">
        <v>43.5</v>
      </c>
      <c r="Q16" s="52">
        <v>0</v>
      </c>
      <c r="R16" s="53">
        <v>0</v>
      </c>
      <c r="S16" s="109">
        <v>0</v>
      </c>
      <c r="T16" s="110"/>
      <c r="U16" s="34">
        <f t="shared" si="2"/>
        <v>43.5</v>
      </c>
    </row>
    <row r="17" spans="1:21" ht="12.75">
      <c r="A17" s="12">
        <v>42205</v>
      </c>
      <c r="B17" s="41">
        <v>1225.3</v>
      </c>
      <c r="C17" s="96">
        <v>88.6</v>
      </c>
      <c r="D17" s="3">
        <v>128.3</v>
      </c>
      <c r="E17" s="3">
        <v>384.9</v>
      </c>
      <c r="F17" s="41">
        <v>657.7</v>
      </c>
      <c r="G17" s="3">
        <v>0.1</v>
      </c>
      <c r="H17" s="3">
        <v>31.7</v>
      </c>
      <c r="I17" s="3">
        <v>0</v>
      </c>
      <c r="J17" s="3">
        <v>18.7</v>
      </c>
      <c r="K17" s="41">
        <f t="shared" si="0"/>
        <v>64.50000000000034</v>
      </c>
      <c r="L17" s="41">
        <v>2599.8</v>
      </c>
      <c r="M17" s="55">
        <v>3300</v>
      </c>
      <c r="N17" s="4">
        <f t="shared" si="1"/>
        <v>0.7878181818181819</v>
      </c>
      <c r="O17" s="2">
        <v>2809.3</v>
      </c>
      <c r="P17" s="46">
        <v>0</v>
      </c>
      <c r="Q17" s="52">
        <v>0</v>
      </c>
      <c r="R17" s="53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42206</v>
      </c>
      <c r="B18" s="41">
        <v>2095.8</v>
      </c>
      <c r="C18" s="96">
        <v>109.6</v>
      </c>
      <c r="D18" s="3">
        <v>228.1</v>
      </c>
      <c r="E18" s="3">
        <v>352.2</v>
      </c>
      <c r="F18" s="41">
        <v>256.6</v>
      </c>
      <c r="G18" s="3">
        <v>0.1</v>
      </c>
      <c r="H18" s="3">
        <v>23.8</v>
      </c>
      <c r="I18" s="3">
        <v>0</v>
      </c>
      <c r="J18" s="3">
        <v>2.7</v>
      </c>
      <c r="K18" s="41">
        <f t="shared" si="0"/>
        <v>79.79999999999959</v>
      </c>
      <c r="L18" s="41">
        <v>3148.7</v>
      </c>
      <c r="M18" s="41">
        <v>3100</v>
      </c>
      <c r="N18" s="4">
        <f t="shared" si="1"/>
        <v>1.0157096774193548</v>
      </c>
      <c r="O18" s="2">
        <v>2809.3</v>
      </c>
      <c r="P18" s="46">
        <v>43.5</v>
      </c>
      <c r="Q18" s="52">
        <v>0</v>
      </c>
      <c r="R18" s="53">
        <v>0.2</v>
      </c>
      <c r="S18" s="109">
        <v>0</v>
      </c>
      <c r="T18" s="110"/>
      <c r="U18" s="34">
        <f t="shared" si="2"/>
        <v>43.7</v>
      </c>
    </row>
    <row r="19" spans="1:21" ht="12.75">
      <c r="A19" s="12">
        <v>42207</v>
      </c>
      <c r="B19" s="41">
        <v>1957.9</v>
      </c>
      <c r="C19" s="96">
        <v>56.5</v>
      </c>
      <c r="D19" s="3">
        <v>158.4</v>
      </c>
      <c r="E19" s="3">
        <v>315.9</v>
      </c>
      <c r="F19" s="41">
        <v>422.1</v>
      </c>
      <c r="G19" s="3">
        <v>0.4</v>
      </c>
      <c r="H19" s="3">
        <v>35.7</v>
      </c>
      <c r="I19" s="3">
        <v>0</v>
      </c>
      <c r="J19" s="3">
        <v>0</v>
      </c>
      <c r="K19" s="41">
        <f t="shared" si="0"/>
        <v>40.09999999999992</v>
      </c>
      <c r="L19" s="41">
        <v>2987</v>
      </c>
      <c r="M19" s="41">
        <v>3500</v>
      </c>
      <c r="N19" s="4">
        <f t="shared" si="1"/>
        <v>0.8534285714285714</v>
      </c>
      <c r="O19" s="2">
        <v>2809.3</v>
      </c>
      <c r="P19" s="46">
        <v>0</v>
      </c>
      <c r="Q19" s="52">
        <v>0</v>
      </c>
      <c r="R19" s="53">
        <v>0</v>
      </c>
      <c r="S19" s="109">
        <v>0</v>
      </c>
      <c r="T19" s="110"/>
      <c r="U19" s="34">
        <f t="shared" si="2"/>
        <v>0</v>
      </c>
    </row>
    <row r="20" spans="1:21" ht="12.75">
      <c r="A20" s="12">
        <v>42208</v>
      </c>
      <c r="B20" s="41">
        <v>808</v>
      </c>
      <c r="C20" s="96">
        <v>48.5</v>
      </c>
      <c r="D20" s="3">
        <v>204.1</v>
      </c>
      <c r="E20" s="3">
        <v>267.9</v>
      </c>
      <c r="F20" s="41">
        <v>375</v>
      </c>
      <c r="G20" s="3">
        <v>0</v>
      </c>
      <c r="H20" s="3">
        <v>28.4</v>
      </c>
      <c r="I20" s="3">
        <v>0</v>
      </c>
      <c r="J20" s="3">
        <v>0</v>
      </c>
      <c r="K20" s="41">
        <f t="shared" si="0"/>
        <v>107.30000000000004</v>
      </c>
      <c r="L20" s="41">
        <v>1839.2</v>
      </c>
      <c r="M20" s="41">
        <v>2000</v>
      </c>
      <c r="N20" s="4">
        <f t="shared" si="1"/>
        <v>0.9196</v>
      </c>
      <c r="O20" s="2">
        <v>2809.3</v>
      </c>
      <c r="P20" s="46">
        <v>2.1</v>
      </c>
      <c r="Q20" s="52">
        <v>0</v>
      </c>
      <c r="R20" s="53">
        <v>0</v>
      </c>
      <c r="S20" s="109">
        <v>0</v>
      </c>
      <c r="T20" s="110"/>
      <c r="U20" s="34">
        <f t="shared" si="2"/>
        <v>2.1</v>
      </c>
    </row>
    <row r="21" spans="1:21" ht="12.75">
      <c r="A21" s="12">
        <v>42209</v>
      </c>
      <c r="B21" s="41">
        <v>446.8</v>
      </c>
      <c r="C21" s="96">
        <v>306.5</v>
      </c>
      <c r="D21" s="3">
        <v>192.5</v>
      </c>
      <c r="E21" s="3">
        <v>347.25</v>
      </c>
      <c r="F21" s="41">
        <v>350.7</v>
      </c>
      <c r="G21" s="3">
        <v>1.5</v>
      </c>
      <c r="H21" s="3">
        <v>31</v>
      </c>
      <c r="I21" s="3">
        <v>0</v>
      </c>
      <c r="J21" s="3">
        <v>0</v>
      </c>
      <c r="K21" s="41">
        <f t="shared" si="0"/>
        <v>9.450000000000102</v>
      </c>
      <c r="L21" s="41">
        <v>1685.7</v>
      </c>
      <c r="M21" s="41">
        <v>1200</v>
      </c>
      <c r="N21" s="4">
        <f t="shared" si="1"/>
        <v>1.40475</v>
      </c>
      <c r="O21" s="2">
        <v>2809.3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42212</v>
      </c>
      <c r="B22" s="41">
        <v>199.1</v>
      </c>
      <c r="C22" s="96">
        <v>197.6</v>
      </c>
      <c r="D22" s="3">
        <v>415.84</v>
      </c>
      <c r="E22" s="3">
        <v>735</v>
      </c>
      <c r="F22" s="41">
        <v>251.5</v>
      </c>
      <c r="G22" s="3">
        <v>1</v>
      </c>
      <c r="H22" s="3">
        <v>39.4</v>
      </c>
      <c r="I22" s="3">
        <v>0</v>
      </c>
      <c r="J22" s="3">
        <v>2</v>
      </c>
      <c r="K22" s="41">
        <f t="shared" si="0"/>
        <v>75.20000000000036</v>
      </c>
      <c r="L22" s="41">
        <v>1916.64</v>
      </c>
      <c r="M22" s="41">
        <v>1500</v>
      </c>
      <c r="N22" s="4">
        <f t="shared" si="1"/>
        <v>1.27776</v>
      </c>
      <c r="O22" s="2">
        <v>2809.3</v>
      </c>
      <c r="P22" s="46">
        <v>9</v>
      </c>
      <c r="Q22" s="52">
        <v>0</v>
      </c>
      <c r="R22" s="53">
        <v>0</v>
      </c>
      <c r="S22" s="109">
        <v>0</v>
      </c>
      <c r="T22" s="110"/>
      <c r="U22" s="34">
        <f t="shared" si="2"/>
        <v>9</v>
      </c>
    </row>
    <row r="23" spans="1:21" ht="12.75">
      <c r="A23" s="12">
        <v>42213</v>
      </c>
      <c r="B23" s="41">
        <v>637.2</v>
      </c>
      <c r="C23" s="96">
        <v>2402.1</v>
      </c>
      <c r="D23" s="3">
        <v>726.44</v>
      </c>
      <c r="E23" s="3">
        <v>1493.3</v>
      </c>
      <c r="F23" s="41">
        <v>390.45</v>
      </c>
      <c r="G23" s="3">
        <v>0.35</v>
      </c>
      <c r="H23" s="3">
        <v>23.6</v>
      </c>
      <c r="I23" s="3">
        <v>0</v>
      </c>
      <c r="J23" s="3">
        <v>0</v>
      </c>
      <c r="K23" s="41">
        <f t="shared" si="0"/>
        <v>61.2600000000001</v>
      </c>
      <c r="L23" s="41">
        <v>5734.7</v>
      </c>
      <c r="M23" s="41">
        <v>1650</v>
      </c>
      <c r="N23" s="4">
        <f t="shared" si="1"/>
        <v>3.4755757575757573</v>
      </c>
      <c r="O23" s="2">
        <v>2809.3</v>
      </c>
      <c r="P23" s="46">
        <v>0</v>
      </c>
      <c r="Q23" s="52">
        <v>0</v>
      </c>
      <c r="R23" s="53">
        <v>0</v>
      </c>
      <c r="S23" s="109">
        <v>0</v>
      </c>
      <c r="T23" s="110"/>
      <c r="U23" s="34">
        <f t="shared" si="2"/>
        <v>0</v>
      </c>
    </row>
    <row r="24" spans="1:21" ht="12.75">
      <c r="A24" s="12">
        <v>42214</v>
      </c>
      <c r="B24" s="41">
        <v>996.7</v>
      </c>
      <c r="C24" s="96">
        <v>1345.7</v>
      </c>
      <c r="D24" s="3">
        <v>484.64</v>
      </c>
      <c r="E24" s="3">
        <v>1455.34</v>
      </c>
      <c r="F24" s="41">
        <v>412.8</v>
      </c>
      <c r="G24" s="3">
        <v>1.2</v>
      </c>
      <c r="H24" s="3">
        <v>28.1</v>
      </c>
      <c r="I24" s="3">
        <v>0</v>
      </c>
      <c r="J24" s="3">
        <v>6.1</v>
      </c>
      <c r="K24" s="41">
        <f t="shared" si="0"/>
        <v>92.52000000000092</v>
      </c>
      <c r="L24" s="41">
        <v>4823.1</v>
      </c>
      <c r="M24" s="41">
        <v>3800</v>
      </c>
      <c r="N24" s="4">
        <f t="shared" si="1"/>
        <v>1.2692368421052633</v>
      </c>
      <c r="O24" s="2">
        <v>2809.3</v>
      </c>
      <c r="P24" s="46">
        <v>108.9</v>
      </c>
      <c r="Q24" s="52">
        <v>0</v>
      </c>
      <c r="R24" s="53">
        <v>0</v>
      </c>
      <c r="S24" s="109">
        <v>0</v>
      </c>
      <c r="T24" s="110"/>
      <c r="U24" s="34">
        <f t="shared" si="2"/>
        <v>108.9</v>
      </c>
    </row>
    <row r="25" spans="1:21" ht="12.75">
      <c r="A25" s="12">
        <v>42215</v>
      </c>
      <c r="B25" s="41">
        <v>2695</v>
      </c>
      <c r="C25" s="96">
        <v>2050.3</v>
      </c>
      <c r="D25" s="3">
        <v>220.1</v>
      </c>
      <c r="E25" s="3">
        <v>1609.14</v>
      </c>
      <c r="F25" s="41">
        <v>485.2</v>
      </c>
      <c r="G25" s="3">
        <v>0.6</v>
      </c>
      <c r="H25" s="3">
        <v>26</v>
      </c>
      <c r="I25" s="3">
        <v>0</v>
      </c>
      <c r="J25" s="3">
        <v>40</v>
      </c>
      <c r="K25" s="41">
        <f t="shared" si="0"/>
        <v>113.55999999999946</v>
      </c>
      <c r="L25" s="41">
        <v>7239.9</v>
      </c>
      <c r="M25" s="41">
        <v>4100</v>
      </c>
      <c r="N25" s="4">
        <f t="shared" si="1"/>
        <v>1.7658292682926828</v>
      </c>
      <c r="O25" s="2">
        <v>2809.3</v>
      </c>
      <c r="P25" s="46">
        <v>93.8</v>
      </c>
      <c r="Q25" s="52">
        <v>0</v>
      </c>
      <c r="R25" s="53">
        <v>0</v>
      </c>
      <c r="S25" s="109">
        <v>0</v>
      </c>
      <c r="T25" s="110"/>
      <c r="U25" s="34">
        <f t="shared" si="2"/>
        <v>93.8</v>
      </c>
    </row>
    <row r="26" spans="1:21" ht="13.5" thickBot="1">
      <c r="A26" s="12">
        <v>42216</v>
      </c>
      <c r="B26" s="41">
        <v>2026</v>
      </c>
      <c r="C26" s="96">
        <v>82</v>
      </c>
      <c r="D26" s="3">
        <v>49</v>
      </c>
      <c r="E26" s="3">
        <v>139.64</v>
      </c>
      <c r="F26" s="41">
        <v>335.2</v>
      </c>
      <c r="G26" s="3">
        <v>0.1</v>
      </c>
      <c r="H26" s="3">
        <v>23.6</v>
      </c>
      <c r="I26" s="3">
        <v>0</v>
      </c>
      <c r="J26" s="3">
        <v>11.9</v>
      </c>
      <c r="K26" s="41">
        <f t="shared" si="0"/>
        <v>106.75999999999985</v>
      </c>
      <c r="L26" s="41">
        <v>2774.2</v>
      </c>
      <c r="M26" s="41">
        <v>2647.2</v>
      </c>
      <c r="N26" s="4">
        <f t="shared" si="1"/>
        <v>1.0479752190994258</v>
      </c>
      <c r="O26" s="2">
        <v>2809.3</v>
      </c>
      <c r="P26" s="46">
        <v>16.1</v>
      </c>
      <c r="Q26" s="52">
        <v>0</v>
      </c>
      <c r="R26" s="53">
        <v>0</v>
      </c>
      <c r="S26" s="109">
        <v>18786615.38</v>
      </c>
      <c r="T26" s="110"/>
      <c r="U26" s="34">
        <f t="shared" si="2"/>
        <v>18786631.48</v>
      </c>
    </row>
    <row r="27" spans="1:21" ht="13.5" thickBot="1">
      <c r="A27" s="38" t="s">
        <v>30</v>
      </c>
      <c r="B27" s="99">
        <f aca="true" t="shared" si="3" ref="B27:M27">SUM(B4:B26)</f>
        <v>32054.7</v>
      </c>
      <c r="C27" s="99">
        <f>SUM(C4:C26)</f>
        <v>7008.05</v>
      </c>
      <c r="D27" s="99">
        <f t="shared" si="3"/>
        <v>3498.87</v>
      </c>
      <c r="E27" s="99">
        <f t="shared" si="3"/>
        <v>9048.47</v>
      </c>
      <c r="F27" s="99">
        <f t="shared" si="3"/>
        <v>9525.490000000002</v>
      </c>
      <c r="G27" s="99">
        <f t="shared" si="3"/>
        <v>8.25</v>
      </c>
      <c r="H27" s="99">
        <f t="shared" si="3"/>
        <v>658.9000000000001</v>
      </c>
      <c r="I27" s="100">
        <f t="shared" si="3"/>
        <v>839</v>
      </c>
      <c r="J27" s="100">
        <f t="shared" si="3"/>
        <v>243.64999999999998</v>
      </c>
      <c r="K27" s="42">
        <f t="shared" si="3"/>
        <v>1727.9500000000005</v>
      </c>
      <c r="L27" s="42">
        <f t="shared" si="3"/>
        <v>64613.32999999999</v>
      </c>
      <c r="M27" s="42">
        <f t="shared" si="3"/>
        <v>54347.2</v>
      </c>
      <c r="N27" s="14">
        <f t="shared" si="1"/>
        <v>1.1888989681161126</v>
      </c>
      <c r="O27" s="2"/>
      <c r="P27" s="89">
        <f>SUM(P4:P26)</f>
        <v>322.70000000000005</v>
      </c>
      <c r="Q27" s="89">
        <f>SUM(Q4:Q26)</f>
        <v>399</v>
      </c>
      <c r="R27" s="89">
        <f>SUM(R4:R26)</f>
        <v>0.2</v>
      </c>
      <c r="S27" s="139">
        <f>SUM(S4:S26)</f>
        <v>18786615.38</v>
      </c>
      <c r="T27" s="140"/>
      <c r="U27" s="89">
        <f>P27+Q27+S27+R27+T27</f>
        <v>18787337.279999997</v>
      </c>
    </row>
    <row r="28" spans="1:15" ht="12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15" ht="17.25" customHeight="1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1" t="s">
        <v>37</v>
      </c>
      <c r="Q30" s="121"/>
      <c r="R30" s="121"/>
      <c r="S30" s="121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23" t="s">
        <v>31</v>
      </c>
      <c r="Q31" s="123"/>
      <c r="R31" s="123"/>
      <c r="S31" s="123"/>
      <c r="T31" s="81"/>
      <c r="U31" s="81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3">
        <v>42217</v>
      </c>
      <c r="Q32" s="124">
        <f>'[1]липень'!$D$83</f>
        <v>24842.96012</v>
      </c>
      <c r="R32" s="124"/>
      <c r="S32" s="124"/>
      <c r="T32" s="90"/>
      <c r="U32" s="90"/>
    </row>
    <row r="33" spans="1:21" ht="15.75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P33" s="114"/>
      <c r="Q33" s="124"/>
      <c r="R33" s="124"/>
      <c r="S33" s="124"/>
      <c r="T33" s="90"/>
      <c r="U33" s="90"/>
    </row>
    <row r="34" spans="1:21" ht="12.75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58" t="s">
        <v>38</v>
      </c>
      <c r="R34" s="59" t="s">
        <v>45</v>
      </c>
      <c r="S34" s="79">
        <f>'[1]липень'!$I$83</f>
        <v>15933.22791</v>
      </c>
      <c r="T34" s="86"/>
      <c r="U34" s="87"/>
    </row>
    <row r="35" spans="1:21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8" t="s">
        <v>70</v>
      </c>
      <c r="R35" s="119"/>
      <c r="S35" s="60">
        <f>'[1]липень'!$I$82</f>
        <v>0</v>
      </c>
      <c r="T35" s="88"/>
      <c r="U35" s="87"/>
    </row>
    <row r="36" spans="1:21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Q36" s="117" t="s">
        <v>47</v>
      </c>
      <c r="R36" s="117"/>
      <c r="S36" s="79">
        <f>'[1]липень'!$I$81</f>
        <v>8909.73221</v>
      </c>
      <c r="T36" s="86"/>
      <c r="U36" s="87"/>
    </row>
    <row r="37" spans="1:21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S37" s="88"/>
      <c r="T37" s="88"/>
      <c r="U37" s="87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15" ht="12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1" t="s">
        <v>32</v>
      </c>
      <c r="Q40" s="121"/>
      <c r="R40" s="121"/>
      <c r="S40" s="121"/>
      <c r="T40" s="84"/>
      <c r="U40" s="84"/>
    </row>
    <row r="41" spans="1:21" ht="15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22" t="s">
        <v>33</v>
      </c>
      <c r="Q41" s="122"/>
      <c r="R41" s="122"/>
      <c r="S41" s="122"/>
      <c r="T41" s="85"/>
      <c r="U41" s="85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3">
        <v>42217</v>
      </c>
      <c r="Q42" s="120">
        <f>'[3]залишки  (2)'!$K$6</f>
        <v>114408535.62</v>
      </c>
      <c r="R42" s="120"/>
      <c r="S42" s="120"/>
      <c r="T42" s="83"/>
      <c r="U42" s="83"/>
    </row>
    <row r="43" spans="1:21" ht="12.75" customHeight="1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  <c r="P43" s="114"/>
      <c r="Q43" s="120"/>
      <c r="R43" s="120"/>
      <c r="S43" s="120"/>
      <c r="T43" s="83"/>
      <c r="U43" s="83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  <row r="49" spans="1:15" ht="12.75">
      <c r="A49" s="1"/>
      <c r="B49" s="11"/>
      <c r="C49" s="11"/>
      <c r="D49" s="1"/>
      <c r="E49" s="1"/>
      <c r="F49" s="1"/>
      <c r="G49" s="1"/>
      <c r="H49" s="1"/>
      <c r="I49" s="1"/>
      <c r="J49" s="1"/>
      <c r="K49" s="11"/>
      <c r="L49" s="11"/>
      <c r="M49" s="11"/>
      <c r="N49" s="1"/>
      <c r="O49" s="1"/>
    </row>
  </sheetData>
  <mergeCells count="39">
    <mergeCell ref="P40:S40"/>
    <mergeCell ref="P41:S41"/>
    <mergeCell ref="P42:P43"/>
    <mergeCell ref="Q42:S43"/>
    <mergeCell ref="P32:P33"/>
    <mergeCell ref="Q32:S33"/>
    <mergeCell ref="Q35:R35"/>
    <mergeCell ref="Q36:R36"/>
    <mergeCell ref="S26:T26"/>
    <mergeCell ref="S27:T27"/>
    <mergeCell ref="P30:S30"/>
    <mergeCell ref="P31:S31"/>
    <mergeCell ref="S19:T19"/>
    <mergeCell ref="S20:T20"/>
    <mergeCell ref="S21:T21"/>
    <mergeCell ref="S25:T25"/>
    <mergeCell ref="S22:T22"/>
    <mergeCell ref="S23:T23"/>
    <mergeCell ref="S24:T24"/>
    <mergeCell ref="S15:T15"/>
    <mergeCell ref="S16:T16"/>
    <mergeCell ref="S17:T17"/>
    <mergeCell ref="S18:T18"/>
    <mergeCell ref="S11:T11"/>
    <mergeCell ref="S12:T12"/>
    <mergeCell ref="S13:T13"/>
    <mergeCell ref="S14:T14"/>
    <mergeCell ref="S7:T7"/>
    <mergeCell ref="S8:T8"/>
    <mergeCell ref="S9:T9"/>
    <mergeCell ref="S10:T10"/>
    <mergeCell ref="S3:T3"/>
    <mergeCell ref="S4:T4"/>
    <mergeCell ref="S5:T5"/>
    <mergeCell ref="S6:T6"/>
    <mergeCell ref="A1:N1"/>
    <mergeCell ref="P1:U1"/>
    <mergeCell ref="A2:N2"/>
    <mergeCell ref="P2:U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46"/>
  <sheetViews>
    <sheetView workbookViewId="0" topLeftCell="A1">
      <pane xSplit="1" ySplit="3" topLeftCell="E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F21" sqref="F21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99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101</v>
      </c>
      <c r="Q1" s="129"/>
      <c r="R1" s="129"/>
      <c r="S1" s="129"/>
      <c r="T1" s="129"/>
      <c r="U1" s="130"/>
    </row>
    <row r="2" spans="1:21" ht="16.5" thickBot="1">
      <c r="A2" s="131" t="s">
        <v>102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103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100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42219</v>
      </c>
      <c r="B4" s="41">
        <v>564.6</v>
      </c>
      <c r="C4" s="60">
        <v>2.8</v>
      </c>
      <c r="D4" s="47">
        <v>11.5</v>
      </c>
      <c r="E4" s="41">
        <v>126</v>
      </c>
      <c r="F4" s="45">
        <v>605.4</v>
      </c>
      <c r="G4" s="3">
        <v>0.3</v>
      </c>
      <c r="H4" s="3">
        <v>35.9</v>
      </c>
      <c r="I4" s="3">
        <v>0</v>
      </c>
      <c r="J4" s="3">
        <v>2.7</v>
      </c>
      <c r="K4" s="41">
        <f aca="true" t="shared" si="0" ref="K4:K23">L4-B4-C4-D4-E4-F4-G4-H4-I4-J4</f>
        <v>272.2000000000003</v>
      </c>
      <c r="L4" s="41">
        <v>1621.4</v>
      </c>
      <c r="M4" s="41">
        <v>1620</v>
      </c>
      <c r="N4" s="4">
        <f aca="true" t="shared" si="1" ref="N4:N24">L4/M4</f>
        <v>1.0008641975308643</v>
      </c>
      <c r="O4" s="2">
        <f>AVERAGE(L4:L23)</f>
        <v>3276.1105</v>
      </c>
      <c r="P4" s="43">
        <v>0</v>
      </c>
      <c r="Q4" s="44">
        <v>0</v>
      </c>
      <c r="R4" s="45">
        <v>0</v>
      </c>
      <c r="S4" s="141">
        <v>0</v>
      </c>
      <c r="T4" s="142"/>
      <c r="U4" s="34">
        <f>P4+Q4+S4+R4+T4</f>
        <v>0</v>
      </c>
    </row>
    <row r="5" spans="1:21" ht="12.75">
      <c r="A5" s="12">
        <v>42220</v>
      </c>
      <c r="B5" s="41">
        <v>1075.6</v>
      </c>
      <c r="C5" s="60">
        <v>36</v>
      </c>
      <c r="D5" s="47">
        <v>35.55</v>
      </c>
      <c r="E5" s="41">
        <v>106.5</v>
      </c>
      <c r="F5" s="48">
        <v>773.6</v>
      </c>
      <c r="G5" s="3">
        <v>0.25</v>
      </c>
      <c r="H5" s="3">
        <v>21.3</v>
      </c>
      <c r="I5" s="3">
        <v>723.2</v>
      </c>
      <c r="J5" s="3">
        <v>17.4</v>
      </c>
      <c r="K5" s="41">
        <f t="shared" si="0"/>
        <v>21.600000000000115</v>
      </c>
      <c r="L5" s="41">
        <v>2811</v>
      </c>
      <c r="M5" s="41">
        <v>2700</v>
      </c>
      <c r="N5" s="4">
        <f t="shared" si="1"/>
        <v>1.041111111111111</v>
      </c>
      <c r="O5" s="2">
        <v>3276.1</v>
      </c>
      <c r="P5" s="104">
        <v>0</v>
      </c>
      <c r="Q5" s="47">
        <v>0</v>
      </c>
      <c r="R5" s="53">
        <v>0</v>
      </c>
      <c r="S5" s="109">
        <v>0</v>
      </c>
      <c r="T5" s="110"/>
      <c r="U5" s="34">
        <f aca="true" t="shared" si="2" ref="U5:U23">P5+Q5+S5+R5+T5</f>
        <v>0</v>
      </c>
    </row>
    <row r="6" spans="1:21" ht="12.75">
      <c r="A6" s="12">
        <v>42221</v>
      </c>
      <c r="B6" s="41">
        <v>1760</v>
      </c>
      <c r="C6" s="60">
        <v>6.9</v>
      </c>
      <c r="D6" s="50">
        <v>7.1</v>
      </c>
      <c r="E6" s="41">
        <v>206.95</v>
      </c>
      <c r="F6" s="51">
        <v>706.3</v>
      </c>
      <c r="G6" s="3">
        <v>0.2</v>
      </c>
      <c r="H6" s="3">
        <v>31.1</v>
      </c>
      <c r="I6" s="3">
        <v>0</v>
      </c>
      <c r="J6" s="3">
        <v>3.5</v>
      </c>
      <c r="K6" s="41">
        <f t="shared" si="0"/>
        <v>145.58000000000013</v>
      </c>
      <c r="L6" s="41">
        <v>2867.63</v>
      </c>
      <c r="M6" s="41">
        <v>2000</v>
      </c>
      <c r="N6" s="4">
        <f t="shared" si="1"/>
        <v>1.433815</v>
      </c>
      <c r="O6" s="2">
        <v>3276.1</v>
      </c>
      <c r="P6" s="105">
        <v>0</v>
      </c>
      <c r="Q6" s="50">
        <v>0</v>
      </c>
      <c r="R6" s="106">
        <v>0</v>
      </c>
      <c r="S6" s="143">
        <v>0</v>
      </c>
      <c r="T6" s="144"/>
      <c r="U6" s="34">
        <f t="shared" si="2"/>
        <v>0</v>
      </c>
    </row>
    <row r="7" spans="1:21" ht="12.75">
      <c r="A7" s="12">
        <v>42222</v>
      </c>
      <c r="B7" s="41">
        <v>2035.2</v>
      </c>
      <c r="C7" s="60">
        <v>7.6</v>
      </c>
      <c r="D7" s="47">
        <v>16.3</v>
      </c>
      <c r="E7" s="41">
        <v>248.9</v>
      </c>
      <c r="F7" s="48">
        <v>540</v>
      </c>
      <c r="G7" s="3">
        <v>0.2</v>
      </c>
      <c r="H7" s="3">
        <v>28.3</v>
      </c>
      <c r="I7" s="3">
        <v>0</v>
      </c>
      <c r="J7" s="3">
        <v>41.5</v>
      </c>
      <c r="K7" s="41">
        <f t="shared" si="0"/>
        <v>133.44000000000005</v>
      </c>
      <c r="L7" s="41">
        <v>3051.44</v>
      </c>
      <c r="M7" s="41">
        <v>3400</v>
      </c>
      <c r="N7" s="4">
        <f t="shared" si="1"/>
        <v>0.8974823529411765</v>
      </c>
      <c r="O7" s="2">
        <v>3276.1</v>
      </c>
      <c r="P7" s="104">
        <v>0</v>
      </c>
      <c r="Q7" s="47">
        <v>0</v>
      </c>
      <c r="R7" s="53">
        <v>0</v>
      </c>
      <c r="S7" s="109">
        <v>0</v>
      </c>
      <c r="T7" s="110"/>
      <c r="U7" s="34">
        <f t="shared" si="2"/>
        <v>0</v>
      </c>
    </row>
    <row r="8" spans="1:21" ht="12.75">
      <c r="A8" s="12">
        <v>42223</v>
      </c>
      <c r="B8" s="41">
        <v>4641.7</v>
      </c>
      <c r="C8" s="96">
        <v>7.6</v>
      </c>
      <c r="D8" s="3">
        <v>3.8</v>
      </c>
      <c r="E8" s="3">
        <v>61.9</v>
      </c>
      <c r="F8" s="41">
        <v>662.4</v>
      </c>
      <c r="G8" s="3">
        <v>0.1</v>
      </c>
      <c r="H8" s="3">
        <v>24.2</v>
      </c>
      <c r="I8" s="3">
        <v>-0.1</v>
      </c>
      <c r="J8" s="3">
        <v>31.05</v>
      </c>
      <c r="K8" s="41">
        <f t="shared" si="0"/>
        <v>254.85000000000036</v>
      </c>
      <c r="L8" s="41">
        <v>5687.5</v>
      </c>
      <c r="M8" s="41">
        <v>4800</v>
      </c>
      <c r="N8" s="4">
        <f t="shared" si="1"/>
        <v>1.1848958333333333</v>
      </c>
      <c r="O8" s="2">
        <v>3276.1</v>
      </c>
      <c r="P8" s="104">
        <v>0</v>
      </c>
      <c r="Q8" s="47">
        <v>0</v>
      </c>
      <c r="R8" s="53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42226</v>
      </c>
      <c r="B9" s="41">
        <v>578.5</v>
      </c>
      <c r="C9" s="96">
        <v>11.1</v>
      </c>
      <c r="D9" s="3">
        <v>2.8</v>
      </c>
      <c r="E9" s="3">
        <f>133.5+44.8</f>
        <v>178.3</v>
      </c>
      <c r="F9" s="41">
        <v>938.4</v>
      </c>
      <c r="G9" s="3">
        <v>0.4</v>
      </c>
      <c r="H9" s="3">
        <v>30.75</v>
      </c>
      <c r="I9" s="3">
        <v>0</v>
      </c>
      <c r="J9" s="3">
        <v>24.1</v>
      </c>
      <c r="K9" s="41">
        <f t="shared" si="0"/>
        <v>51.6500000000002</v>
      </c>
      <c r="L9" s="41">
        <v>1816</v>
      </c>
      <c r="M9" s="41">
        <v>1270</v>
      </c>
      <c r="N9" s="4">
        <f t="shared" si="1"/>
        <v>1.4299212598425197</v>
      </c>
      <c r="O9" s="2">
        <v>3276.1</v>
      </c>
      <c r="P9" s="104">
        <v>0</v>
      </c>
      <c r="Q9" s="47">
        <v>0</v>
      </c>
      <c r="R9" s="52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42227</v>
      </c>
      <c r="B10" s="41">
        <v>629</v>
      </c>
      <c r="C10" s="96">
        <v>87.4</v>
      </c>
      <c r="D10" s="3">
        <v>8.1</v>
      </c>
      <c r="E10" s="3">
        <v>258.6</v>
      </c>
      <c r="F10" s="41">
        <v>776.9</v>
      </c>
      <c r="G10" s="3">
        <v>0</v>
      </c>
      <c r="H10" s="3">
        <v>20.5</v>
      </c>
      <c r="I10" s="3">
        <v>0</v>
      </c>
      <c r="J10" s="3">
        <v>3.5</v>
      </c>
      <c r="K10" s="41">
        <f t="shared" si="0"/>
        <v>154.5999999999999</v>
      </c>
      <c r="L10" s="41">
        <v>1938.6</v>
      </c>
      <c r="M10" s="55">
        <v>1560</v>
      </c>
      <c r="N10" s="4">
        <f t="shared" si="1"/>
        <v>1.2426923076923075</v>
      </c>
      <c r="O10" s="2">
        <v>3276.1</v>
      </c>
      <c r="P10" s="104">
        <v>0</v>
      </c>
      <c r="Q10" s="47">
        <v>0</v>
      </c>
      <c r="R10" s="53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42228</v>
      </c>
      <c r="B11" s="41">
        <v>505.1</v>
      </c>
      <c r="C11" s="96">
        <v>5.6</v>
      </c>
      <c r="D11" s="3">
        <v>2.9</v>
      </c>
      <c r="E11" s="3">
        <v>233.9</v>
      </c>
      <c r="F11" s="41">
        <v>780.1</v>
      </c>
      <c r="G11" s="3">
        <v>0.4</v>
      </c>
      <c r="H11" s="3">
        <v>35</v>
      </c>
      <c r="I11" s="3">
        <v>0</v>
      </c>
      <c r="J11" s="3">
        <v>23.7</v>
      </c>
      <c r="K11" s="41">
        <f t="shared" si="0"/>
        <v>198.49999999999983</v>
      </c>
      <c r="L11" s="41">
        <v>1785.2</v>
      </c>
      <c r="M11" s="41">
        <v>1750</v>
      </c>
      <c r="N11" s="4">
        <f t="shared" si="1"/>
        <v>1.0201142857142858</v>
      </c>
      <c r="O11" s="2">
        <v>3276.1</v>
      </c>
      <c r="P11" s="104">
        <v>0</v>
      </c>
      <c r="Q11" s="47">
        <v>0</v>
      </c>
      <c r="R11" s="53">
        <v>0</v>
      </c>
      <c r="S11" s="109">
        <v>13748.5</v>
      </c>
      <c r="T11" s="110"/>
      <c r="U11" s="34">
        <f t="shared" si="2"/>
        <v>13748.5</v>
      </c>
    </row>
    <row r="12" spans="1:21" ht="12.75">
      <c r="A12" s="12">
        <v>42229</v>
      </c>
      <c r="B12" s="41">
        <v>1494.98</v>
      </c>
      <c r="C12" s="96">
        <v>7.97</v>
      </c>
      <c r="D12" s="3">
        <v>8.2</v>
      </c>
      <c r="E12" s="3">
        <v>165.2</v>
      </c>
      <c r="F12" s="41">
        <v>867.3</v>
      </c>
      <c r="G12" s="3">
        <v>1.5</v>
      </c>
      <c r="H12" s="3">
        <v>22.82</v>
      </c>
      <c r="I12" s="3">
        <v>0</v>
      </c>
      <c r="J12" s="3">
        <v>2</v>
      </c>
      <c r="K12" s="41">
        <f t="shared" si="0"/>
        <v>92.93</v>
      </c>
      <c r="L12" s="41">
        <v>2662.9</v>
      </c>
      <c r="M12" s="41">
        <v>2700</v>
      </c>
      <c r="N12" s="4">
        <f t="shared" si="1"/>
        <v>0.9862592592592593</v>
      </c>
      <c r="O12" s="2">
        <v>3276.1</v>
      </c>
      <c r="P12" s="104">
        <v>0</v>
      </c>
      <c r="Q12" s="47">
        <v>0</v>
      </c>
      <c r="R12" s="53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42230</v>
      </c>
      <c r="B13" s="41">
        <v>2735.7</v>
      </c>
      <c r="C13" s="96">
        <v>12.1</v>
      </c>
      <c r="D13" s="3">
        <v>44.7</v>
      </c>
      <c r="E13" s="3">
        <v>201.5</v>
      </c>
      <c r="F13" s="41">
        <v>584.4</v>
      </c>
      <c r="G13" s="3">
        <v>6.5</v>
      </c>
      <c r="H13" s="3">
        <v>20.1</v>
      </c>
      <c r="I13" s="3">
        <v>0</v>
      </c>
      <c r="J13" s="3">
        <v>0.3</v>
      </c>
      <c r="K13" s="41">
        <f t="shared" si="0"/>
        <v>232.10000000000034</v>
      </c>
      <c r="L13" s="41">
        <v>3837.4</v>
      </c>
      <c r="M13" s="41">
        <v>4500</v>
      </c>
      <c r="N13" s="4">
        <f t="shared" si="1"/>
        <v>0.8527555555555556</v>
      </c>
      <c r="O13" s="2">
        <v>3276.1</v>
      </c>
      <c r="P13" s="104">
        <v>117.5</v>
      </c>
      <c r="Q13" s="47">
        <v>0</v>
      </c>
      <c r="R13" s="53">
        <v>0</v>
      </c>
      <c r="S13" s="109">
        <v>0</v>
      </c>
      <c r="T13" s="110"/>
      <c r="U13" s="34">
        <f t="shared" si="2"/>
        <v>117.5</v>
      </c>
    </row>
    <row r="14" spans="1:21" ht="12.75">
      <c r="A14" s="12">
        <v>42233</v>
      </c>
      <c r="B14" s="41">
        <v>744.3</v>
      </c>
      <c r="C14" s="96">
        <v>12.5</v>
      </c>
      <c r="D14" s="3">
        <v>5.5</v>
      </c>
      <c r="E14" s="3">
        <v>344.9</v>
      </c>
      <c r="F14" s="41">
        <v>1002.7</v>
      </c>
      <c r="G14" s="3">
        <v>1409.7</v>
      </c>
      <c r="H14" s="3">
        <v>33.2</v>
      </c>
      <c r="I14" s="3">
        <v>0</v>
      </c>
      <c r="J14" s="3">
        <v>0.8</v>
      </c>
      <c r="K14" s="41">
        <f t="shared" si="0"/>
        <v>245.30000000000018</v>
      </c>
      <c r="L14" s="41">
        <v>3798.9</v>
      </c>
      <c r="M14" s="41">
        <v>2300</v>
      </c>
      <c r="N14" s="4">
        <f t="shared" si="1"/>
        <v>1.651695652173913</v>
      </c>
      <c r="O14" s="2">
        <v>3276.1</v>
      </c>
      <c r="P14" s="104">
        <v>0</v>
      </c>
      <c r="Q14" s="47">
        <v>0</v>
      </c>
      <c r="R14" s="52">
        <v>0</v>
      </c>
      <c r="S14" s="109">
        <v>0</v>
      </c>
      <c r="T14" s="110"/>
      <c r="U14" s="34">
        <f t="shared" si="2"/>
        <v>0</v>
      </c>
    </row>
    <row r="15" spans="1:21" ht="12.75">
      <c r="A15" s="12">
        <v>42234</v>
      </c>
      <c r="B15" s="41">
        <v>703.2</v>
      </c>
      <c r="C15" s="96">
        <v>142.2</v>
      </c>
      <c r="D15" s="3">
        <v>12.6</v>
      </c>
      <c r="E15" s="3">
        <v>395.6</v>
      </c>
      <c r="F15" s="41">
        <v>1389.1</v>
      </c>
      <c r="G15" s="3">
        <v>121.1</v>
      </c>
      <c r="H15" s="3">
        <v>16.9</v>
      </c>
      <c r="I15" s="3">
        <v>0</v>
      </c>
      <c r="J15" s="3">
        <v>60.4</v>
      </c>
      <c r="K15" s="41">
        <f t="shared" si="0"/>
        <v>208.10000000000045</v>
      </c>
      <c r="L15" s="41">
        <v>3049.2</v>
      </c>
      <c r="M15" s="41">
        <v>2200</v>
      </c>
      <c r="N15" s="4">
        <f t="shared" si="1"/>
        <v>1.386</v>
      </c>
      <c r="O15" s="2">
        <v>3276.1</v>
      </c>
      <c r="P15" s="104">
        <v>0</v>
      </c>
      <c r="Q15" s="47">
        <v>0</v>
      </c>
      <c r="R15" s="52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42235</v>
      </c>
      <c r="B16" s="47">
        <v>805.8</v>
      </c>
      <c r="C16" s="97">
        <v>41.7</v>
      </c>
      <c r="D16" s="75">
        <v>0</v>
      </c>
      <c r="E16" s="75">
        <v>275.3</v>
      </c>
      <c r="F16" s="101">
        <v>1356.7</v>
      </c>
      <c r="G16" s="75">
        <v>2.9</v>
      </c>
      <c r="H16" s="75">
        <v>29.7</v>
      </c>
      <c r="I16" s="75">
        <v>0</v>
      </c>
      <c r="J16" s="75">
        <v>25.3</v>
      </c>
      <c r="K16" s="41">
        <f t="shared" si="0"/>
        <v>354.00000000000034</v>
      </c>
      <c r="L16" s="47">
        <v>2891.4</v>
      </c>
      <c r="M16" s="55">
        <v>2500</v>
      </c>
      <c r="N16" s="4">
        <f>L16/M16</f>
        <v>1.15656</v>
      </c>
      <c r="O16" s="2">
        <v>3276.1</v>
      </c>
      <c r="P16" s="104">
        <v>0</v>
      </c>
      <c r="Q16" s="47">
        <v>0</v>
      </c>
      <c r="R16" s="52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42236</v>
      </c>
      <c r="B17" s="41">
        <v>2398.7</v>
      </c>
      <c r="C17" s="96">
        <v>16</v>
      </c>
      <c r="D17" s="3">
        <v>5.3</v>
      </c>
      <c r="E17" s="3">
        <v>264.6</v>
      </c>
      <c r="F17" s="41">
        <v>588.9</v>
      </c>
      <c r="G17" s="3">
        <v>0.4</v>
      </c>
      <c r="H17" s="3">
        <v>23.5</v>
      </c>
      <c r="I17" s="3">
        <v>0</v>
      </c>
      <c r="J17" s="3">
        <v>6.1</v>
      </c>
      <c r="K17" s="41">
        <f t="shared" si="0"/>
        <v>91.20000000000005</v>
      </c>
      <c r="L17" s="41">
        <v>3394.7</v>
      </c>
      <c r="M17" s="55">
        <v>3700</v>
      </c>
      <c r="N17" s="4">
        <f t="shared" si="1"/>
        <v>0.9174864864864865</v>
      </c>
      <c r="O17" s="2">
        <v>3276.1</v>
      </c>
      <c r="P17" s="104">
        <v>0</v>
      </c>
      <c r="Q17" s="47">
        <v>0</v>
      </c>
      <c r="R17" s="52">
        <v>0</v>
      </c>
      <c r="S17" s="109">
        <v>1</v>
      </c>
      <c r="T17" s="110"/>
      <c r="U17" s="34">
        <f t="shared" si="2"/>
        <v>1</v>
      </c>
    </row>
    <row r="18" spans="1:21" ht="12.75">
      <c r="A18" s="12">
        <v>42237</v>
      </c>
      <c r="B18" s="41">
        <v>2506.2</v>
      </c>
      <c r="C18" s="96">
        <v>75.3</v>
      </c>
      <c r="D18" s="3">
        <v>-22</v>
      </c>
      <c r="E18" s="3">
        <v>381.4</v>
      </c>
      <c r="F18" s="41">
        <v>162.4</v>
      </c>
      <c r="G18" s="3">
        <v>0.2</v>
      </c>
      <c r="H18" s="3">
        <v>21.5</v>
      </c>
      <c r="I18" s="3">
        <v>0</v>
      </c>
      <c r="J18" s="3">
        <v>3.1</v>
      </c>
      <c r="K18" s="41">
        <f t="shared" si="0"/>
        <v>63.50000000000015</v>
      </c>
      <c r="L18" s="41">
        <v>3191.6</v>
      </c>
      <c r="M18" s="41">
        <v>4600</v>
      </c>
      <c r="N18" s="4">
        <f t="shared" si="1"/>
        <v>0.6938260869565217</v>
      </c>
      <c r="O18" s="2">
        <v>3276.1</v>
      </c>
      <c r="P18" s="104">
        <v>2.2</v>
      </c>
      <c r="Q18" s="47">
        <v>0</v>
      </c>
      <c r="R18" s="53">
        <v>20</v>
      </c>
      <c r="S18" s="109">
        <v>0</v>
      </c>
      <c r="T18" s="110"/>
      <c r="U18" s="34">
        <f t="shared" si="2"/>
        <v>22.2</v>
      </c>
    </row>
    <row r="19" spans="1:21" ht="12.75">
      <c r="A19" s="12">
        <v>42241</v>
      </c>
      <c r="B19" s="41">
        <v>521.4</v>
      </c>
      <c r="C19" s="96">
        <v>486.3</v>
      </c>
      <c r="D19" s="3">
        <v>11.6</v>
      </c>
      <c r="E19" s="3">
        <v>706.9</v>
      </c>
      <c r="F19" s="41">
        <v>94.7</v>
      </c>
      <c r="G19" s="3">
        <v>0</v>
      </c>
      <c r="H19" s="3">
        <v>28.9</v>
      </c>
      <c r="I19" s="3">
        <v>0</v>
      </c>
      <c r="J19" s="3">
        <v>1</v>
      </c>
      <c r="K19" s="41">
        <f t="shared" si="0"/>
        <v>270.7000000000001</v>
      </c>
      <c r="L19" s="41">
        <v>2121.5</v>
      </c>
      <c r="M19" s="41">
        <v>3500</v>
      </c>
      <c r="N19" s="4">
        <f t="shared" si="1"/>
        <v>0.6061428571428571</v>
      </c>
      <c r="O19" s="2">
        <v>3276.1</v>
      </c>
      <c r="P19" s="104">
        <v>43.4</v>
      </c>
      <c r="Q19" s="47">
        <v>0</v>
      </c>
      <c r="R19" s="53">
        <v>0</v>
      </c>
      <c r="S19" s="109">
        <v>0</v>
      </c>
      <c r="T19" s="110"/>
      <c r="U19" s="34">
        <f t="shared" si="2"/>
        <v>43.4</v>
      </c>
    </row>
    <row r="20" spans="1:21" ht="12.75">
      <c r="A20" s="12">
        <v>42242</v>
      </c>
      <c r="B20" s="41">
        <v>534.1</v>
      </c>
      <c r="C20" s="96">
        <v>2031.8</v>
      </c>
      <c r="D20" s="3">
        <v>0.3</v>
      </c>
      <c r="E20" s="3">
        <f>245.6+530.3</f>
        <v>775.9</v>
      </c>
      <c r="F20" s="41">
        <v>79.88</v>
      </c>
      <c r="G20" s="3">
        <v>0.7</v>
      </c>
      <c r="H20" s="3">
        <v>18.4</v>
      </c>
      <c r="I20" s="3">
        <v>0</v>
      </c>
      <c r="J20" s="3">
        <v>0.6</v>
      </c>
      <c r="K20" s="41">
        <f t="shared" si="0"/>
        <v>199.42000000000013</v>
      </c>
      <c r="L20" s="41">
        <v>3641.1</v>
      </c>
      <c r="M20" s="41">
        <v>2500</v>
      </c>
      <c r="N20" s="4">
        <f t="shared" si="1"/>
        <v>1.45644</v>
      </c>
      <c r="O20" s="2">
        <v>3276.1</v>
      </c>
      <c r="P20" s="104">
        <v>0</v>
      </c>
      <c r="Q20" s="47">
        <v>0</v>
      </c>
      <c r="R20" s="53">
        <v>0</v>
      </c>
      <c r="S20" s="109">
        <v>0</v>
      </c>
      <c r="T20" s="110"/>
      <c r="U20" s="34">
        <f t="shared" si="2"/>
        <v>0</v>
      </c>
    </row>
    <row r="21" spans="1:21" ht="12.75">
      <c r="A21" s="12">
        <v>42243</v>
      </c>
      <c r="B21" s="41">
        <v>650.6</v>
      </c>
      <c r="C21" s="96">
        <v>1265.2</v>
      </c>
      <c r="D21" s="3">
        <v>34.1</v>
      </c>
      <c r="E21" s="41">
        <v>1794.3</v>
      </c>
      <c r="F21" s="41">
        <v>130.9</v>
      </c>
      <c r="G21" s="3">
        <v>0</v>
      </c>
      <c r="H21" s="3">
        <v>25.2</v>
      </c>
      <c r="I21" s="3">
        <v>0</v>
      </c>
      <c r="J21" s="3">
        <v>1.8</v>
      </c>
      <c r="K21" s="41">
        <f t="shared" si="0"/>
        <v>275.2400000000001</v>
      </c>
      <c r="L21" s="41">
        <v>4177.34</v>
      </c>
      <c r="M21" s="41">
        <v>3100</v>
      </c>
      <c r="N21" s="4">
        <f t="shared" si="1"/>
        <v>1.3475290322580646</v>
      </c>
      <c r="O21" s="2">
        <v>3276.1</v>
      </c>
      <c r="P21" s="46">
        <v>0</v>
      </c>
      <c r="Q21" s="52">
        <v>0</v>
      </c>
      <c r="R21" s="53">
        <v>0</v>
      </c>
      <c r="S21" s="109">
        <v>0</v>
      </c>
      <c r="T21" s="110"/>
      <c r="U21" s="34">
        <f t="shared" si="2"/>
        <v>0</v>
      </c>
    </row>
    <row r="22" spans="1:21" ht="12.75">
      <c r="A22" s="12">
        <v>42244</v>
      </c>
      <c r="B22" s="41">
        <v>3271.8</v>
      </c>
      <c r="C22" s="96">
        <v>2251.73</v>
      </c>
      <c r="D22" s="3">
        <v>15.2</v>
      </c>
      <c r="E22" s="41">
        <v>2445.9</v>
      </c>
      <c r="F22" s="41">
        <v>119.9</v>
      </c>
      <c r="G22" s="3">
        <v>0</v>
      </c>
      <c r="H22" s="3">
        <v>29.8</v>
      </c>
      <c r="I22" s="3">
        <v>0</v>
      </c>
      <c r="J22" s="3">
        <v>2.1</v>
      </c>
      <c r="K22" s="41">
        <f t="shared" si="0"/>
        <v>187.46999999999952</v>
      </c>
      <c r="L22" s="41">
        <v>8323.9</v>
      </c>
      <c r="M22" s="41">
        <v>7500</v>
      </c>
      <c r="N22" s="4">
        <f t="shared" si="1"/>
        <v>1.1098533333333334</v>
      </c>
      <c r="O22" s="2">
        <v>3276.1</v>
      </c>
      <c r="P22" s="46">
        <v>9</v>
      </c>
      <c r="Q22" s="52">
        <v>0</v>
      </c>
      <c r="R22" s="53">
        <v>0</v>
      </c>
      <c r="S22" s="109">
        <v>0</v>
      </c>
      <c r="T22" s="110"/>
      <c r="U22" s="34">
        <f t="shared" si="2"/>
        <v>9</v>
      </c>
    </row>
    <row r="23" spans="1:21" ht="13.5" thickBot="1">
      <c r="A23" s="12">
        <v>42247</v>
      </c>
      <c r="B23" s="41">
        <v>2120.1</v>
      </c>
      <c r="C23" s="96">
        <v>245.25</v>
      </c>
      <c r="D23" s="3">
        <v>14.2</v>
      </c>
      <c r="E23" s="3">
        <v>197.6</v>
      </c>
      <c r="F23" s="41">
        <v>96.5</v>
      </c>
      <c r="G23" s="3">
        <v>0</v>
      </c>
      <c r="H23" s="3">
        <v>32.2</v>
      </c>
      <c r="I23" s="3">
        <v>0</v>
      </c>
      <c r="J23" s="3">
        <v>7.8</v>
      </c>
      <c r="K23" s="41">
        <f t="shared" si="0"/>
        <v>139.85000000000014</v>
      </c>
      <c r="L23" s="41">
        <v>2853.5</v>
      </c>
      <c r="M23" s="41">
        <v>3139.2</v>
      </c>
      <c r="N23" s="4">
        <f t="shared" si="1"/>
        <v>0.9089895514780837</v>
      </c>
      <c r="O23" s="2">
        <v>3276.1</v>
      </c>
      <c r="P23" s="46">
        <v>6.8</v>
      </c>
      <c r="Q23" s="52">
        <v>0</v>
      </c>
      <c r="R23" s="53">
        <v>0</v>
      </c>
      <c r="S23" s="109">
        <v>0</v>
      </c>
      <c r="T23" s="110"/>
      <c r="U23" s="34">
        <f t="shared" si="2"/>
        <v>6.8</v>
      </c>
    </row>
    <row r="24" spans="1:21" ht="13.5" thickBot="1">
      <c r="A24" s="38" t="s">
        <v>30</v>
      </c>
      <c r="B24" s="99">
        <f aca="true" t="shared" si="3" ref="B24:M24">SUM(B4:B23)</f>
        <v>30276.579999999994</v>
      </c>
      <c r="C24" s="99">
        <f t="shared" si="3"/>
        <v>6753.049999999999</v>
      </c>
      <c r="D24" s="99">
        <f t="shared" si="3"/>
        <v>217.74999999999997</v>
      </c>
      <c r="E24" s="99">
        <f t="shared" si="3"/>
        <v>9370.15</v>
      </c>
      <c r="F24" s="99">
        <f t="shared" si="3"/>
        <v>12256.48</v>
      </c>
      <c r="G24" s="99">
        <f t="shared" si="3"/>
        <v>1544.8500000000001</v>
      </c>
      <c r="H24" s="99">
        <f t="shared" si="3"/>
        <v>529.27</v>
      </c>
      <c r="I24" s="100">
        <f t="shared" si="3"/>
        <v>723.1</v>
      </c>
      <c r="J24" s="100">
        <f t="shared" si="3"/>
        <v>258.75</v>
      </c>
      <c r="K24" s="42">
        <f t="shared" si="3"/>
        <v>3592.2300000000023</v>
      </c>
      <c r="L24" s="42">
        <f t="shared" si="3"/>
        <v>65522.21</v>
      </c>
      <c r="M24" s="42">
        <f t="shared" si="3"/>
        <v>61339.2</v>
      </c>
      <c r="N24" s="14">
        <f t="shared" si="1"/>
        <v>1.0681947270261105</v>
      </c>
      <c r="O24" s="2"/>
      <c r="P24" s="89">
        <f>SUM(P4:P23)</f>
        <v>178.9</v>
      </c>
      <c r="Q24" s="89">
        <f>SUM(Q4:Q23)</f>
        <v>0</v>
      </c>
      <c r="R24" s="89">
        <f>SUM(R4:R23)</f>
        <v>20</v>
      </c>
      <c r="S24" s="139">
        <f>SUM(S4:S23)</f>
        <v>13749.5</v>
      </c>
      <c r="T24" s="140"/>
      <c r="U24" s="89">
        <f>P24+Q24+S24+R24+T24</f>
        <v>13948.4</v>
      </c>
    </row>
    <row r="25" spans="1:15" ht="12.75">
      <c r="A25" s="1"/>
      <c r="B25" s="11"/>
      <c r="C25" s="11"/>
      <c r="D25" s="1"/>
      <c r="E25" s="1"/>
      <c r="F25" s="1"/>
      <c r="G25" s="1"/>
      <c r="H25" s="1"/>
      <c r="I25" s="1"/>
      <c r="J25" s="1"/>
      <c r="K25" s="11"/>
      <c r="L25" s="11"/>
      <c r="M25" s="11"/>
      <c r="N25" s="1"/>
      <c r="O25" s="1"/>
    </row>
    <row r="26" spans="1:15" ht="17.25" customHeight="1">
      <c r="A26" s="1"/>
      <c r="B26" s="11"/>
      <c r="C26" s="11"/>
      <c r="D26" s="1"/>
      <c r="E26" s="1"/>
      <c r="F26" s="1"/>
      <c r="G26" s="1"/>
      <c r="H26" s="1"/>
      <c r="I26" s="1"/>
      <c r="J26" s="1"/>
      <c r="K26" s="11"/>
      <c r="L26" s="11"/>
      <c r="M26" s="11"/>
      <c r="N26" s="1"/>
      <c r="O26" s="1"/>
    </row>
    <row r="27" spans="1:21" ht="15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  <c r="P27" s="121" t="s">
        <v>37</v>
      </c>
      <c r="Q27" s="121"/>
      <c r="R27" s="121"/>
      <c r="S27" s="121"/>
      <c r="T27" s="81"/>
      <c r="U27" s="81"/>
    </row>
    <row r="28" spans="1:21" ht="15.75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  <c r="P28" s="123" t="s">
        <v>31</v>
      </c>
      <c r="Q28" s="123"/>
      <c r="R28" s="123"/>
      <c r="S28" s="123"/>
      <c r="T28" s="81"/>
      <c r="U28" s="8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13">
        <v>42248</v>
      </c>
      <c r="Q29" s="124">
        <f>'[1]серпень'!$D$83</f>
        <v>2162.07</v>
      </c>
      <c r="R29" s="124"/>
      <c r="S29" s="124"/>
      <c r="T29" s="90"/>
      <c r="U29" s="90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14"/>
      <c r="Q30" s="124"/>
      <c r="R30" s="124"/>
      <c r="S30" s="124"/>
      <c r="T30" s="90"/>
      <c r="U30" s="90"/>
    </row>
    <row r="31" spans="1:21" ht="12.75" hidden="1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Q31" s="58" t="s">
        <v>38</v>
      </c>
      <c r="R31" s="59" t="s">
        <v>45</v>
      </c>
      <c r="S31" s="79">
        <f>'[1]серпень'!$I$83</f>
        <v>0</v>
      </c>
      <c r="T31" s="86"/>
      <c r="U31" s="87"/>
    </row>
    <row r="32" spans="1:21" ht="12.75" hidden="1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Q32" s="118" t="s">
        <v>70</v>
      </c>
      <c r="R32" s="119"/>
      <c r="S32" s="60">
        <f>'[1]серпень'!$I$82</f>
        <v>0</v>
      </c>
      <c r="T32" s="88"/>
      <c r="U32" s="87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117" t="s">
        <v>47</v>
      </c>
      <c r="R33" s="117"/>
      <c r="S33" s="79">
        <f>'[1]серпень'!$I$81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S34" s="88"/>
      <c r="T34" s="88"/>
      <c r="U34" s="87"/>
    </row>
    <row r="35" spans="1:15" ht="12.75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</row>
    <row r="36" spans="1:15" ht="12.75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</row>
    <row r="37" spans="1:21" ht="15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  <c r="P37" s="121" t="s">
        <v>32</v>
      </c>
      <c r="Q37" s="121"/>
      <c r="R37" s="121"/>
      <c r="S37" s="121"/>
      <c r="T37" s="84"/>
      <c r="U37" s="84"/>
    </row>
    <row r="38" spans="1:21" ht="15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  <c r="P38" s="122" t="s">
        <v>33</v>
      </c>
      <c r="Q38" s="122"/>
      <c r="R38" s="122"/>
      <c r="S38" s="122"/>
      <c r="T38" s="85"/>
      <c r="U38" s="85"/>
    </row>
    <row r="39" spans="1:21" ht="12.75" customHeight="1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13">
        <v>42248</v>
      </c>
      <c r="Q39" s="120">
        <v>161932.82662</v>
      </c>
      <c r="R39" s="120"/>
      <c r="S39" s="120"/>
      <c r="T39" s="83"/>
      <c r="U39" s="83"/>
    </row>
    <row r="40" spans="1:21" ht="12.75" customHeight="1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14"/>
      <c r="Q40" s="120"/>
      <c r="R40" s="120"/>
      <c r="S40" s="120"/>
      <c r="T40" s="83"/>
      <c r="U40" s="83"/>
    </row>
    <row r="41" spans="1:15" ht="12.75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</row>
    <row r="42" spans="1:15" ht="12.75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</sheetData>
  <mergeCells count="36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23:T23"/>
    <mergeCell ref="S19:T19"/>
    <mergeCell ref="S20:T20"/>
    <mergeCell ref="S21:T21"/>
    <mergeCell ref="S22:T22"/>
    <mergeCell ref="S24:T24"/>
    <mergeCell ref="P27:S27"/>
    <mergeCell ref="P28:S28"/>
    <mergeCell ref="P29:P30"/>
    <mergeCell ref="Q29:S30"/>
    <mergeCell ref="P39:P40"/>
    <mergeCell ref="Q39:S40"/>
    <mergeCell ref="Q32:R32"/>
    <mergeCell ref="Q33:R33"/>
    <mergeCell ref="P37:S37"/>
    <mergeCell ref="P38:S38"/>
  </mergeCells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U48"/>
  <sheetViews>
    <sheetView workbookViewId="0" topLeftCell="A1">
      <pane xSplit="1" ySplit="3" topLeftCell="B13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50" sqref="E50"/>
    </sheetView>
  </sheetViews>
  <sheetFormatPr defaultColWidth="9.00390625" defaultRowHeight="12.75"/>
  <cols>
    <col min="1" max="1" width="7.625" style="0" customWidth="1"/>
    <col min="2" max="3" width="9.125" style="20" customWidth="1"/>
    <col min="4" max="4" width="9.375" style="0" customWidth="1"/>
    <col min="7" max="7" width="8.375" style="0" customWidth="1"/>
    <col min="11" max="11" width="8.375" style="20" customWidth="1"/>
    <col min="12" max="12" width="11.75390625" style="20" customWidth="1"/>
    <col min="13" max="13" width="10.00390625" style="20" customWidth="1"/>
    <col min="15" max="15" width="6.75390625" style="0" customWidth="1"/>
    <col min="16" max="16" width="11.375" style="0" customWidth="1"/>
    <col min="17" max="17" width="12.25390625" style="0" customWidth="1"/>
    <col min="18" max="18" width="10.625" style="0" customWidth="1"/>
    <col min="19" max="19" width="10.25390625" style="0" customWidth="1"/>
    <col min="20" max="20" width="5.25390625" style="0" customWidth="1"/>
    <col min="21" max="21" width="13.00390625" style="0" customWidth="1"/>
  </cols>
  <sheetData>
    <row r="1" spans="1:21" ht="27" customHeight="1">
      <c r="A1" s="125" t="s">
        <v>105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7"/>
      <c r="O1" s="1"/>
      <c r="P1" s="128" t="s">
        <v>106</v>
      </c>
      <c r="Q1" s="129"/>
      <c r="R1" s="129"/>
      <c r="S1" s="129"/>
      <c r="T1" s="129"/>
      <c r="U1" s="130"/>
    </row>
    <row r="2" spans="1:21" ht="16.5" thickBot="1">
      <c r="A2" s="131" t="s">
        <v>108</v>
      </c>
      <c r="B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3"/>
      <c r="O2" s="1"/>
      <c r="P2" s="134" t="s">
        <v>109</v>
      </c>
      <c r="Q2" s="135"/>
      <c r="R2" s="135"/>
      <c r="S2" s="135"/>
      <c r="T2" s="135"/>
      <c r="U2" s="136"/>
    </row>
    <row r="3" spans="1:21" ht="51.75" thickBot="1">
      <c r="A3" s="31" t="s">
        <v>0</v>
      </c>
      <c r="B3" s="40" t="s">
        <v>1</v>
      </c>
      <c r="C3" s="94" t="s">
        <v>57</v>
      </c>
      <c r="D3" s="27" t="s">
        <v>48</v>
      </c>
      <c r="E3" s="40" t="s">
        <v>2</v>
      </c>
      <c r="F3" s="27" t="s">
        <v>3</v>
      </c>
      <c r="G3" s="95" t="s">
        <v>61</v>
      </c>
      <c r="H3" s="95" t="s">
        <v>35</v>
      </c>
      <c r="I3" s="27" t="s">
        <v>5</v>
      </c>
      <c r="J3" s="27" t="s">
        <v>6</v>
      </c>
      <c r="K3" s="40" t="s">
        <v>7</v>
      </c>
      <c r="L3" s="40" t="s">
        <v>104</v>
      </c>
      <c r="M3" s="103" t="s">
        <v>80</v>
      </c>
      <c r="N3" s="32" t="s">
        <v>8</v>
      </c>
      <c r="O3" s="1"/>
      <c r="P3" s="28" t="s">
        <v>27</v>
      </c>
      <c r="Q3" s="29" t="s">
        <v>28</v>
      </c>
      <c r="R3" s="33" t="s">
        <v>42</v>
      </c>
      <c r="S3" s="111" t="s">
        <v>58</v>
      </c>
      <c r="T3" s="112"/>
      <c r="U3" s="30" t="s">
        <v>29</v>
      </c>
    </row>
    <row r="4" spans="1:21" ht="12.75">
      <c r="A4" s="12">
        <v>42248</v>
      </c>
      <c r="B4" s="41">
        <v>407.9</v>
      </c>
      <c r="C4" s="60">
        <v>1.2</v>
      </c>
      <c r="D4" s="47">
        <v>37.6</v>
      </c>
      <c r="E4" s="41">
        <f>79.4-4.5</f>
        <v>74.9</v>
      </c>
      <c r="F4" s="45">
        <v>113.7</v>
      </c>
      <c r="G4" s="3">
        <v>0.1</v>
      </c>
      <c r="H4" s="3">
        <v>11.6</v>
      </c>
      <c r="I4" s="3">
        <v>0</v>
      </c>
      <c r="J4" s="3">
        <v>5.1</v>
      </c>
      <c r="K4" s="41">
        <f aca="true" t="shared" si="0" ref="K4:K25">L4-B4-C4-D4-E4-F4-G4-H4-I4-J4</f>
        <v>4033.2500000000014</v>
      </c>
      <c r="L4" s="41">
        <v>4685.35</v>
      </c>
      <c r="M4" s="41">
        <v>4600</v>
      </c>
      <c r="N4" s="4">
        <f aca="true" t="shared" si="1" ref="N4:N26">L4/M4</f>
        <v>1.018554347826087</v>
      </c>
      <c r="O4" s="2">
        <f>AVERAGE(L4:L25)</f>
        <v>2636.565454545454</v>
      </c>
      <c r="P4" s="43">
        <v>24.1</v>
      </c>
      <c r="Q4" s="44">
        <v>0</v>
      </c>
      <c r="R4" s="45">
        <v>0</v>
      </c>
      <c r="S4" s="141">
        <v>0</v>
      </c>
      <c r="T4" s="142"/>
      <c r="U4" s="34">
        <f>P4+Q4+S4+R4+T4</f>
        <v>24.1</v>
      </c>
    </row>
    <row r="5" spans="1:21" ht="12.75">
      <c r="A5" s="12">
        <v>42249</v>
      </c>
      <c r="B5" s="41">
        <v>335.5</v>
      </c>
      <c r="C5" s="60">
        <v>4.1</v>
      </c>
      <c r="D5" s="47">
        <v>4</v>
      </c>
      <c r="E5" s="41">
        <v>70.1</v>
      </c>
      <c r="F5" s="48">
        <v>68.8</v>
      </c>
      <c r="G5" s="3">
        <v>0</v>
      </c>
      <c r="H5" s="3">
        <v>30.7</v>
      </c>
      <c r="I5" s="3">
        <v>0</v>
      </c>
      <c r="J5" s="3">
        <v>17.8</v>
      </c>
      <c r="K5" s="41">
        <f t="shared" si="0"/>
        <v>51.45000000000006</v>
      </c>
      <c r="L5" s="41">
        <v>582.45</v>
      </c>
      <c r="M5" s="41">
        <v>580</v>
      </c>
      <c r="N5" s="4">
        <f t="shared" si="1"/>
        <v>1.0042241379310346</v>
      </c>
      <c r="O5" s="2">
        <v>2636.6</v>
      </c>
      <c r="P5" s="104">
        <v>0</v>
      </c>
      <c r="Q5" s="47">
        <v>0</v>
      </c>
      <c r="R5" s="53">
        <v>0</v>
      </c>
      <c r="S5" s="109">
        <v>0</v>
      </c>
      <c r="T5" s="110"/>
      <c r="U5" s="34">
        <f aca="true" t="shared" si="2" ref="U5:U25">P5+Q5+S5+R5+T5</f>
        <v>0</v>
      </c>
    </row>
    <row r="6" spans="1:21" ht="12.75">
      <c r="A6" s="12">
        <v>42250</v>
      </c>
      <c r="B6" s="41">
        <v>287.8</v>
      </c>
      <c r="C6" s="60">
        <v>0.9</v>
      </c>
      <c r="D6" s="50">
        <v>2</v>
      </c>
      <c r="E6" s="41">
        <v>40.84</v>
      </c>
      <c r="F6" s="51">
        <v>309.84</v>
      </c>
      <c r="G6" s="3">
        <v>0</v>
      </c>
      <c r="H6" s="3">
        <v>23.9</v>
      </c>
      <c r="I6" s="3">
        <v>-0.1</v>
      </c>
      <c r="J6" s="3">
        <v>5.6</v>
      </c>
      <c r="K6" s="41">
        <f t="shared" si="0"/>
        <v>13.220000000000065</v>
      </c>
      <c r="L6" s="41">
        <v>684</v>
      </c>
      <c r="M6" s="41">
        <v>1250</v>
      </c>
      <c r="N6" s="4">
        <f t="shared" si="1"/>
        <v>0.5472</v>
      </c>
      <c r="O6" s="2">
        <v>2636.6</v>
      </c>
      <c r="P6" s="105">
        <v>45.94</v>
      </c>
      <c r="Q6" s="50">
        <v>0</v>
      </c>
      <c r="R6" s="106">
        <v>0.24</v>
      </c>
      <c r="S6" s="143">
        <v>0</v>
      </c>
      <c r="T6" s="144"/>
      <c r="U6" s="34">
        <f t="shared" si="2"/>
        <v>46.18</v>
      </c>
    </row>
    <row r="7" spans="1:21" ht="12.75">
      <c r="A7" s="12">
        <v>42251</v>
      </c>
      <c r="B7" s="41">
        <v>2871</v>
      </c>
      <c r="C7" s="60">
        <v>4.2</v>
      </c>
      <c r="D7" s="47">
        <v>7.8</v>
      </c>
      <c r="E7" s="41">
        <v>137.64</v>
      </c>
      <c r="F7" s="48">
        <v>136.34</v>
      </c>
      <c r="G7" s="3">
        <v>1</v>
      </c>
      <c r="H7" s="3">
        <v>23.9</v>
      </c>
      <c r="I7" s="3">
        <v>920.3</v>
      </c>
      <c r="J7" s="3">
        <v>10.1</v>
      </c>
      <c r="K7" s="41">
        <f t="shared" si="0"/>
        <v>97.22000000000017</v>
      </c>
      <c r="L7" s="41">
        <v>4209.5</v>
      </c>
      <c r="M7" s="41">
        <v>3500</v>
      </c>
      <c r="N7" s="4">
        <f t="shared" si="1"/>
        <v>1.2027142857142856</v>
      </c>
      <c r="O7" s="2">
        <v>2636.6</v>
      </c>
      <c r="P7" s="104">
        <v>0</v>
      </c>
      <c r="Q7" s="47">
        <v>0</v>
      </c>
      <c r="R7" s="53">
        <v>0</v>
      </c>
      <c r="S7" s="109">
        <v>10000</v>
      </c>
      <c r="T7" s="110"/>
      <c r="U7" s="34">
        <f t="shared" si="2"/>
        <v>10000</v>
      </c>
    </row>
    <row r="8" spans="1:21" ht="12.75">
      <c r="A8" s="12">
        <v>42254</v>
      </c>
      <c r="B8" s="41">
        <v>4206.5</v>
      </c>
      <c r="C8" s="96">
        <v>7.1</v>
      </c>
      <c r="D8" s="3">
        <v>7.7</v>
      </c>
      <c r="E8" s="3">
        <v>85.5</v>
      </c>
      <c r="F8" s="41">
        <v>366.8</v>
      </c>
      <c r="G8" s="3">
        <v>2.5</v>
      </c>
      <c r="H8" s="3">
        <v>36.4</v>
      </c>
      <c r="I8" s="3">
        <v>0</v>
      </c>
      <c r="J8" s="3">
        <v>2.4</v>
      </c>
      <c r="K8" s="41">
        <f t="shared" si="0"/>
        <v>27.700000000000287</v>
      </c>
      <c r="L8" s="41">
        <v>4742.6</v>
      </c>
      <c r="M8" s="41">
        <v>4800</v>
      </c>
      <c r="N8" s="4">
        <f t="shared" si="1"/>
        <v>0.9880416666666667</v>
      </c>
      <c r="O8" s="2">
        <v>2636.6</v>
      </c>
      <c r="P8" s="104">
        <v>0</v>
      </c>
      <c r="Q8" s="47">
        <v>0</v>
      </c>
      <c r="R8" s="53">
        <v>0</v>
      </c>
      <c r="S8" s="109">
        <v>0</v>
      </c>
      <c r="T8" s="110"/>
      <c r="U8" s="34">
        <f t="shared" si="2"/>
        <v>0</v>
      </c>
    </row>
    <row r="9" spans="1:21" ht="12.75">
      <c r="A9" s="12">
        <v>42255</v>
      </c>
      <c r="B9" s="41">
        <v>795.5</v>
      </c>
      <c r="C9" s="96">
        <v>416.3</v>
      </c>
      <c r="D9" s="3">
        <v>191.01</v>
      </c>
      <c r="E9" s="3">
        <v>82.2</v>
      </c>
      <c r="F9" s="41">
        <v>454.1</v>
      </c>
      <c r="G9" s="3">
        <v>0</v>
      </c>
      <c r="H9" s="3">
        <v>13.5</v>
      </c>
      <c r="I9" s="3">
        <v>0</v>
      </c>
      <c r="J9" s="3">
        <v>30.5</v>
      </c>
      <c r="K9" s="41">
        <f t="shared" si="0"/>
        <v>41.989999999999895</v>
      </c>
      <c r="L9" s="41">
        <v>2025.1</v>
      </c>
      <c r="M9" s="41">
        <v>1300</v>
      </c>
      <c r="N9" s="4">
        <f t="shared" si="1"/>
        <v>1.5577692307692308</v>
      </c>
      <c r="O9" s="2">
        <v>2636.6</v>
      </c>
      <c r="P9" s="104">
        <v>0</v>
      </c>
      <c r="Q9" s="47">
        <v>0</v>
      </c>
      <c r="R9" s="52">
        <v>0</v>
      </c>
      <c r="S9" s="109">
        <v>0</v>
      </c>
      <c r="T9" s="110"/>
      <c r="U9" s="34">
        <f t="shared" si="2"/>
        <v>0</v>
      </c>
    </row>
    <row r="10" spans="1:21" ht="12.75">
      <c r="A10" s="12">
        <v>42256</v>
      </c>
      <c r="B10" s="41">
        <v>856.9</v>
      </c>
      <c r="C10" s="96">
        <v>59.9</v>
      </c>
      <c r="D10" s="3">
        <v>11.4</v>
      </c>
      <c r="E10" s="3">
        <v>69.2</v>
      </c>
      <c r="F10" s="41">
        <v>104.6</v>
      </c>
      <c r="G10" s="3">
        <v>0</v>
      </c>
      <c r="H10" s="3">
        <v>28.9</v>
      </c>
      <c r="I10" s="3">
        <v>0</v>
      </c>
      <c r="J10" s="3">
        <v>56.8</v>
      </c>
      <c r="K10" s="41">
        <f t="shared" si="0"/>
        <v>93.60000000000004</v>
      </c>
      <c r="L10" s="41">
        <v>1281.3</v>
      </c>
      <c r="M10" s="55">
        <v>1560</v>
      </c>
      <c r="N10" s="4">
        <f t="shared" si="1"/>
        <v>0.8213461538461538</v>
      </c>
      <c r="O10" s="2">
        <v>2636.6</v>
      </c>
      <c r="P10" s="104">
        <v>0</v>
      </c>
      <c r="Q10" s="47">
        <v>0</v>
      </c>
      <c r="R10" s="53">
        <v>0</v>
      </c>
      <c r="S10" s="109">
        <v>0</v>
      </c>
      <c r="T10" s="110"/>
      <c r="U10" s="34">
        <f t="shared" si="2"/>
        <v>0</v>
      </c>
    </row>
    <row r="11" spans="1:21" ht="12.75">
      <c r="A11" s="12">
        <v>42257</v>
      </c>
      <c r="B11" s="41">
        <v>490.3</v>
      </c>
      <c r="C11" s="96">
        <v>36.3</v>
      </c>
      <c r="D11" s="3">
        <v>2.1</v>
      </c>
      <c r="E11" s="3">
        <v>128.9</v>
      </c>
      <c r="F11" s="41">
        <v>95.8</v>
      </c>
      <c r="G11" s="3">
        <v>0.1</v>
      </c>
      <c r="H11" s="3">
        <v>30.2</v>
      </c>
      <c r="I11" s="3">
        <v>0</v>
      </c>
      <c r="J11" s="3">
        <v>21.8</v>
      </c>
      <c r="K11" s="41">
        <f t="shared" si="0"/>
        <v>26.89999999999993</v>
      </c>
      <c r="L11" s="41">
        <v>832.4</v>
      </c>
      <c r="M11" s="41">
        <v>1600</v>
      </c>
      <c r="N11" s="4">
        <f t="shared" si="1"/>
        <v>0.52025</v>
      </c>
      <c r="O11" s="2">
        <v>2636.6</v>
      </c>
      <c r="P11" s="104">
        <v>0</v>
      </c>
      <c r="Q11" s="47">
        <v>0</v>
      </c>
      <c r="R11" s="53">
        <v>0</v>
      </c>
      <c r="S11" s="109">
        <v>5000</v>
      </c>
      <c r="T11" s="110"/>
      <c r="U11" s="34">
        <f t="shared" si="2"/>
        <v>5000</v>
      </c>
    </row>
    <row r="12" spans="1:21" ht="12.75">
      <c r="A12" s="12">
        <v>42258</v>
      </c>
      <c r="B12" s="41">
        <v>487.3</v>
      </c>
      <c r="C12" s="96">
        <v>6.1</v>
      </c>
      <c r="D12" s="3">
        <v>5.7</v>
      </c>
      <c r="E12" s="3">
        <v>145.3</v>
      </c>
      <c r="F12" s="41">
        <v>136</v>
      </c>
      <c r="G12" s="3">
        <v>0</v>
      </c>
      <c r="H12" s="3">
        <v>21</v>
      </c>
      <c r="I12" s="3">
        <v>0</v>
      </c>
      <c r="J12" s="3">
        <v>1.7</v>
      </c>
      <c r="K12" s="41">
        <f t="shared" si="0"/>
        <v>77.19999999999992</v>
      </c>
      <c r="L12" s="41">
        <v>880.3</v>
      </c>
      <c r="M12" s="41">
        <v>1700</v>
      </c>
      <c r="N12" s="4">
        <f t="shared" si="1"/>
        <v>0.5178235294117647</v>
      </c>
      <c r="O12" s="2">
        <v>2636.6</v>
      </c>
      <c r="P12" s="104">
        <v>0</v>
      </c>
      <c r="Q12" s="47">
        <v>0</v>
      </c>
      <c r="R12" s="53">
        <v>0</v>
      </c>
      <c r="S12" s="109">
        <v>0</v>
      </c>
      <c r="T12" s="110"/>
      <c r="U12" s="34">
        <f t="shared" si="2"/>
        <v>0</v>
      </c>
    </row>
    <row r="13" spans="1:21" ht="12.75">
      <c r="A13" s="12">
        <v>42261</v>
      </c>
      <c r="B13" s="41">
        <v>1769.2</v>
      </c>
      <c r="C13" s="96">
        <v>14.8</v>
      </c>
      <c r="D13" s="3">
        <v>16.9</v>
      </c>
      <c r="E13" s="3">
        <v>130.4</v>
      </c>
      <c r="F13" s="41">
        <v>139.3</v>
      </c>
      <c r="G13" s="3">
        <v>0</v>
      </c>
      <c r="H13" s="3">
        <v>32.6</v>
      </c>
      <c r="I13" s="3">
        <v>0</v>
      </c>
      <c r="J13" s="3">
        <v>39.6</v>
      </c>
      <c r="K13" s="41">
        <f t="shared" si="0"/>
        <v>55.799999999999834</v>
      </c>
      <c r="L13" s="41">
        <v>2198.6</v>
      </c>
      <c r="M13" s="41">
        <v>3500</v>
      </c>
      <c r="N13" s="4">
        <f t="shared" si="1"/>
        <v>0.6281714285714285</v>
      </c>
      <c r="O13" s="2">
        <v>2636.6</v>
      </c>
      <c r="P13" s="104">
        <v>0</v>
      </c>
      <c r="Q13" s="47">
        <v>0</v>
      </c>
      <c r="R13" s="53">
        <v>0</v>
      </c>
      <c r="S13" s="109">
        <v>0</v>
      </c>
      <c r="T13" s="110"/>
      <c r="U13" s="34">
        <f t="shared" si="2"/>
        <v>0</v>
      </c>
    </row>
    <row r="14" spans="1:21" ht="12.75">
      <c r="A14" s="12">
        <v>42262</v>
      </c>
      <c r="B14" s="41">
        <v>2030.24</v>
      </c>
      <c r="C14" s="96">
        <v>14.53</v>
      </c>
      <c r="D14" s="3">
        <v>11</v>
      </c>
      <c r="E14" s="3">
        <v>258.3</v>
      </c>
      <c r="F14" s="41">
        <v>180.3</v>
      </c>
      <c r="G14" s="3">
        <v>0</v>
      </c>
      <c r="H14" s="3">
        <v>8.5</v>
      </c>
      <c r="I14" s="3">
        <v>0</v>
      </c>
      <c r="J14" s="3">
        <v>0</v>
      </c>
      <c r="K14" s="41">
        <f t="shared" si="0"/>
        <v>76.7299999999999</v>
      </c>
      <c r="L14" s="41">
        <v>2579.6</v>
      </c>
      <c r="M14" s="41">
        <v>2200</v>
      </c>
      <c r="N14" s="4">
        <f t="shared" si="1"/>
        <v>1.1725454545454546</v>
      </c>
      <c r="O14" s="2">
        <v>2636.6</v>
      </c>
      <c r="P14" s="104">
        <v>119.6</v>
      </c>
      <c r="Q14" s="47">
        <v>0</v>
      </c>
      <c r="R14" s="52">
        <v>0</v>
      </c>
      <c r="S14" s="109">
        <v>0</v>
      </c>
      <c r="T14" s="110"/>
      <c r="U14" s="34">
        <f t="shared" si="2"/>
        <v>119.6</v>
      </c>
    </row>
    <row r="15" spans="1:21" ht="12.75">
      <c r="A15" s="12">
        <v>42263</v>
      </c>
      <c r="B15" s="41">
        <v>1126.44</v>
      </c>
      <c r="C15" s="96">
        <v>188.4</v>
      </c>
      <c r="D15" s="3">
        <v>5.9</v>
      </c>
      <c r="E15" s="3">
        <v>195.7</v>
      </c>
      <c r="F15" s="41">
        <v>165.64</v>
      </c>
      <c r="G15" s="3">
        <v>0.1</v>
      </c>
      <c r="H15" s="3">
        <v>27.5</v>
      </c>
      <c r="I15" s="3">
        <v>0</v>
      </c>
      <c r="J15" s="3">
        <v>3.4</v>
      </c>
      <c r="K15" s="41">
        <f t="shared" si="0"/>
        <v>67.42000000000002</v>
      </c>
      <c r="L15" s="41">
        <v>1780.5</v>
      </c>
      <c r="M15" s="41">
        <v>2100</v>
      </c>
      <c r="N15" s="4">
        <f t="shared" si="1"/>
        <v>0.8478571428571429</v>
      </c>
      <c r="O15" s="2">
        <v>2636.6</v>
      </c>
      <c r="P15" s="104">
        <v>0</v>
      </c>
      <c r="Q15" s="47">
        <v>0</v>
      </c>
      <c r="R15" s="52">
        <v>0</v>
      </c>
      <c r="S15" s="109">
        <v>0</v>
      </c>
      <c r="T15" s="110"/>
      <c r="U15" s="34">
        <f t="shared" si="2"/>
        <v>0</v>
      </c>
    </row>
    <row r="16" spans="1:21" ht="12.75">
      <c r="A16" s="12">
        <v>42264</v>
      </c>
      <c r="B16" s="47">
        <v>1084.4</v>
      </c>
      <c r="C16" s="97">
        <v>46.4</v>
      </c>
      <c r="D16" s="75">
        <v>7.1</v>
      </c>
      <c r="E16" s="75">
        <v>147.8</v>
      </c>
      <c r="F16" s="101">
        <v>253.1</v>
      </c>
      <c r="G16" s="75">
        <v>0</v>
      </c>
      <c r="H16" s="75">
        <v>17.4</v>
      </c>
      <c r="I16" s="75">
        <v>0</v>
      </c>
      <c r="J16" s="75">
        <v>0.6</v>
      </c>
      <c r="K16" s="41">
        <f t="shared" si="0"/>
        <v>36.89999999999995</v>
      </c>
      <c r="L16" s="47">
        <v>1593.7</v>
      </c>
      <c r="M16" s="55">
        <v>2100</v>
      </c>
      <c r="N16" s="4">
        <f>L16/M16</f>
        <v>0.758904761904762</v>
      </c>
      <c r="O16" s="2">
        <v>2636.6</v>
      </c>
      <c r="P16" s="104">
        <v>0</v>
      </c>
      <c r="Q16" s="47">
        <v>0</v>
      </c>
      <c r="R16" s="52">
        <v>0</v>
      </c>
      <c r="S16" s="109">
        <v>0</v>
      </c>
      <c r="T16" s="110"/>
      <c r="U16" s="34">
        <f t="shared" si="2"/>
        <v>0</v>
      </c>
    </row>
    <row r="17" spans="1:21" ht="12.75">
      <c r="A17" s="12">
        <v>42265</v>
      </c>
      <c r="B17" s="41">
        <v>1673.4</v>
      </c>
      <c r="C17" s="96">
        <v>23.4</v>
      </c>
      <c r="D17" s="3">
        <v>15.1</v>
      </c>
      <c r="E17" s="3">
        <v>265.3</v>
      </c>
      <c r="F17" s="41">
        <v>339.5</v>
      </c>
      <c r="G17" s="3">
        <v>0</v>
      </c>
      <c r="H17" s="3">
        <v>20.5</v>
      </c>
      <c r="I17" s="3">
        <v>0</v>
      </c>
      <c r="J17" s="3">
        <v>1.2</v>
      </c>
      <c r="K17" s="41">
        <f t="shared" si="0"/>
        <v>53.90000000000008</v>
      </c>
      <c r="L17" s="41">
        <v>2392.3</v>
      </c>
      <c r="M17" s="55">
        <v>3700</v>
      </c>
      <c r="N17" s="4">
        <f t="shared" si="1"/>
        <v>0.6465675675675676</v>
      </c>
      <c r="O17" s="2">
        <v>2636.6</v>
      </c>
      <c r="P17" s="104">
        <v>0</v>
      </c>
      <c r="Q17" s="47">
        <v>0</v>
      </c>
      <c r="R17" s="52">
        <v>0</v>
      </c>
      <c r="S17" s="109">
        <v>0</v>
      </c>
      <c r="T17" s="110"/>
      <c r="U17" s="34">
        <f t="shared" si="2"/>
        <v>0</v>
      </c>
    </row>
    <row r="18" spans="1:21" ht="12.75">
      <c r="A18" s="12">
        <v>42268</v>
      </c>
      <c r="B18" s="41">
        <v>1163.9</v>
      </c>
      <c r="C18" s="96">
        <v>162</v>
      </c>
      <c r="D18" s="3">
        <v>8.1</v>
      </c>
      <c r="E18" s="3">
        <v>177.94</v>
      </c>
      <c r="F18" s="41">
        <v>170.74</v>
      </c>
      <c r="G18" s="3">
        <v>0.8</v>
      </c>
      <c r="H18" s="3">
        <v>27.4</v>
      </c>
      <c r="I18" s="3">
        <v>0</v>
      </c>
      <c r="J18" s="3">
        <v>4.2</v>
      </c>
      <c r="K18" s="41">
        <f t="shared" si="0"/>
        <v>-0.9800000000002109</v>
      </c>
      <c r="L18" s="41">
        <v>1714.1</v>
      </c>
      <c r="M18" s="41">
        <v>4600</v>
      </c>
      <c r="N18" s="4">
        <f t="shared" si="1"/>
        <v>0.37263043478260865</v>
      </c>
      <c r="O18" s="2">
        <v>2636.6</v>
      </c>
      <c r="P18" s="104">
        <v>0</v>
      </c>
      <c r="Q18" s="47">
        <v>0</v>
      </c>
      <c r="R18" s="53">
        <v>0.2</v>
      </c>
      <c r="S18" s="109">
        <v>0</v>
      </c>
      <c r="T18" s="110"/>
      <c r="U18" s="34">
        <f t="shared" si="2"/>
        <v>0.2</v>
      </c>
    </row>
    <row r="19" spans="1:21" ht="12.75">
      <c r="A19" s="12">
        <v>42269</v>
      </c>
      <c r="B19" s="41">
        <v>1651</v>
      </c>
      <c r="C19" s="96">
        <v>23.1</v>
      </c>
      <c r="D19" s="3">
        <v>15.7</v>
      </c>
      <c r="E19" s="3">
        <v>371.54</v>
      </c>
      <c r="F19" s="41">
        <v>64.44</v>
      </c>
      <c r="G19" s="3">
        <v>0</v>
      </c>
      <c r="H19" s="3">
        <v>16.6</v>
      </c>
      <c r="I19" s="3">
        <v>0</v>
      </c>
      <c r="J19" s="3">
        <v>7.7</v>
      </c>
      <c r="K19" s="41">
        <f t="shared" si="0"/>
        <v>41.919999999999966</v>
      </c>
      <c r="L19" s="41">
        <v>2192</v>
      </c>
      <c r="M19" s="41">
        <v>3800</v>
      </c>
      <c r="N19" s="4">
        <f>L19/M19</f>
        <v>0.5768421052631579</v>
      </c>
      <c r="O19" s="2">
        <v>2636.6</v>
      </c>
      <c r="P19" s="104">
        <v>2.2</v>
      </c>
      <c r="Q19" s="47">
        <v>0</v>
      </c>
      <c r="R19" s="53">
        <v>20</v>
      </c>
      <c r="S19" s="109">
        <v>0</v>
      </c>
      <c r="T19" s="110"/>
      <c r="U19" s="34">
        <f t="shared" si="2"/>
        <v>22.2</v>
      </c>
    </row>
    <row r="20" spans="1:21" ht="12.75">
      <c r="A20" s="12">
        <v>42270</v>
      </c>
      <c r="B20" s="41">
        <v>1851.5</v>
      </c>
      <c r="C20" s="96">
        <v>223.5</v>
      </c>
      <c r="D20" s="3">
        <v>16.6</v>
      </c>
      <c r="E20" s="3">
        <v>356.2</v>
      </c>
      <c r="F20" s="41">
        <v>164.8</v>
      </c>
      <c r="G20" s="3">
        <v>0</v>
      </c>
      <c r="H20" s="3">
        <v>28.5</v>
      </c>
      <c r="I20" s="3">
        <v>0</v>
      </c>
      <c r="J20" s="3">
        <v>0</v>
      </c>
      <c r="K20" s="41">
        <f t="shared" si="0"/>
        <v>51.80000000000007</v>
      </c>
      <c r="L20" s="41">
        <v>2692.9</v>
      </c>
      <c r="M20" s="41">
        <v>1800</v>
      </c>
      <c r="N20" s="4">
        <f t="shared" si="1"/>
        <v>1.4960555555555557</v>
      </c>
      <c r="O20" s="2">
        <v>2636.6</v>
      </c>
      <c r="P20" s="104">
        <v>4.3</v>
      </c>
      <c r="Q20" s="47">
        <v>0</v>
      </c>
      <c r="R20" s="53">
        <v>0</v>
      </c>
      <c r="S20" s="109">
        <v>2324.4</v>
      </c>
      <c r="T20" s="110"/>
      <c r="U20" s="34">
        <f t="shared" si="2"/>
        <v>2328.7000000000003</v>
      </c>
    </row>
    <row r="21" spans="1:21" ht="12.75">
      <c r="A21" s="12">
        <v>42271</v>
      </c>
      <c r="B21" s="41">
        <v>428.6</v>
      </c>
      <c r="C21" s="96">
        <v>226</v>
      </c>
      <c r="D21" s="3">
        <v>1.8</v>
      </c>
      <c r="E21" s="41">
        <v>429.44</v>
      </c>
      <c r="F21" s="41">
        <v>85</v>
      </c>
      <c r="G21" s="3">
        <v>0.5</v>
      </c>
      <c r="H21" s="3">
        <v>20.4</v>
      </c>
      <c r="I21" s="3">
        <v>0</v>
      </c>
      <c r="J21" s="3">
        <v>2.5</v>
      </c>
      <c r="K21" s="41">
        <f t="shared" si="0"/>
        <v>115.00000000000003</v>
      </c>
      <c r="L21" s="41">
        <v>1309.24</v>
      </c>
      <c r="M21" s="41">
        <v>1650</v>
      </c>
      <c r="N21" s="4">
        <f t="shared" si="1"/>
        <v>0.7934787878787879</v>
      </c>
      <c r="O21" s="2">
        <v>2636.6</v>
      </c>
      <c r="P21" s="46">
        <v>0</v>
      </c>
      <c r="Q21" s="52">
        <v>0.1</v>
      </c>
      <c r="R21" s="53">
        <v>0</v>
      </c>
      <c r="S21" s="109">
        <v>0</v>
      </c>
      <c r="T21" s="110"/>
      <c r="U21" s="34">
        <f t="shared" si="2"/>
        <v>0.1</v>
      </c>
    </row>
    <row r="22" spans="1:21" ht="12.75">
      <c r="A22" s="12">
        <v>42272</v>
      </c>
      <c r="B22" s="41">
        <v>565.4</v>
      </c>
      <c r="C22" s="96">
        <v>1276.6</v>
      </c>
      <c r="D22" s="3">
        <v>29.4</v>
      </c>
      <c r="E22" s="41">
        <v>362.54</v>
      </c>
      <c r="F22" s="41">
        <v>73.4</v>
      </c>
      <c r="G22" s="3">
        <v>0</v>
      </c>
      <c r="H22" s="3">
        <v>17.3</v>
      </c>
      <c r="I22" s="3">
        <v>0</v>
      </c>
      <c r="J22" s="3">
        <v>4.8</v>
      </c>
      <c r="K22" s="41">
        <f t="shared" si="0"/>
        <v>45.75999999999982</v>
      </c>
      <c r="L22" s="41">
        <v>2375.2</v>
      </c>
      <c r="M22" s="41">
        <f>1900-570</f>
        <v>1330</v>
      </c>
      <c r="N22" s="4">
        <f t="shared" si="1"/>
        <v>1.7858646616541352</v>
      </c>
      <c r="O22" s="2">
        <v>2636.6</v>
      </c>
      <c r="P22" s="46">
        <v>0</v>
      </c>
      <c r="Q22" s="52">
        <v>0</v>
      </c>
      <c r="R22" s="53">
        <v>0</v>
      </c>
      <c r="S22" s="109">
        <v>0</v>
      </c>
      <c r="T22" s="110"/>
      <c r="U22" s="34">
        <f t="shared" si="2"/>
        <v>0</v>
      </c>
    </row>
    <row r="23" spans="1:21" ht="12.75">
      <c r="A23" s="12">
        <v>42275</v>
      </c>
      <c r="B23" s="41">
        <v>425.2</v>
      </c>
      <c r="C23" s="96">
        <v>1934.8</v>
      </c>
      <c r="D23" s="3">
        <v>10.6</v>
      </c>
      <c r="E23" s="41">
        <v>1677.94</v>
      </c>
      <c r="F23" s="41">
        <v>107.7</v>
      </c>
      <c r="G23" s="3">
        <v>0</v>
      </c>
      <c r="H23" s="3">
        <v>23</v>
      </c>
      <c r="I23" s="3">
        <v>0</v>
      </c>
      <c r="J23" s="3">
        <v>1.8</v>
      </c>
      <c r="K23" s="41">
        <f t="shared" si="0"/>
        <v>48.56000000000063</v>
      </c>
      <c r="L23" s="41">
        <v>4229.6</v>
      </c>
      <c r="M23" s="41">
        <v>1800</v>
      </c>
      <c r="N23" s="4">
        <f t="shared" si="1"/>
        <v>2.349777777777778</v>
      </c>
      <c r="O23" s="2">
        <v>2636.6</v>
      </c>
      <c r="P23" s="46">
        <v>0</v>
      </c>
      <c r="Q23" s="52">
        <v>0</v>
      </c>
      <c r="R23" s="53">
        <v>0</v>
      </c>
      <c r="S23" s="109">
        <v>0</v>
      </c>
      <c r="T23" s="110"/>
      <c r="U23" s="34">
        <f t="shared" si="2"/>
        <v>0</v>
      </c>
    </row>
    <row r="24" spans="1:21" ht="12.75">
      <c r="A24" s="12">
        <v>42276</v>
      </c>
      <c r="B24" s="41">
        <v>2940.2</v>
      </c>
      <c r="C24" s="96">
        <v>1301.2</v>
      </c>
      <c r="D24" s="3">
        <v>5.8</v>
      </c>
      <c r="E24" s="41">
        <v>1943.4</v>
      </c>
      <c r="F24" s="41">
        <v>228.4</v>
      </c>
      <c r="G24" s="3">
        <v>0</v>
      </c>
      <c r="H24" s="3">
        <v>12.9</v>
      </c>
      <c r="I24" s="3">
        <v>0</v>
      </c>
      <c r="J24" s="3">
        <v>11.4</v>
      </c>
      <c r="K24" s="41">
        <f t="shared" si="0"/>
        <v>67.80000000000044</v>
      </c>
      <c r="L24" s="41">
        <v>6511.1</v>
      </c>
      <c r="M24" s="41">
        <f>3800+300</f>
        <v>4100</v>
      </c>
      <c r="N24" s="4">
        <f>L24/M24</f>
        <v>1.5880731707317075</v>
      </c>
      <c r="O24" s="2">
        <v>2636.6</v>
      </c>
      <c r="P24" s="46">
        <v>32.9</v>
      </c>
      <c r="Q24" s="52">
        <v>0</v>
      </c>
      <c r="R24" s="53">
        <v>0</v>
      </c>
      <c r="S24" s="109">
        <v>0</v>
      </c>
      <c r="T24" s="110"/>
      <c r="U24" s="34">
        <f t="shared" si="2"/>
        <v>32.9</v>
      </c>
    </row>
    <row r="25" spans="1:21" ht="13.5" thickBot="1">
      <c r="A25" s="12">
        <v>42277</v>
      </c>
      <c r="B25" s="41">
        <v>3216.2</v>
      </c>
      <c r="C25" s="96">
        <v>1620.4</v>
      </c>
      <c r="D25" s="3">
        <v>44.6</v>
      </c>
      <c r="E25" s="3">
        <v>1354.7</v>
      </c>
      <c r="F25" s="41">
        <v>184.1</v>
      </c>
      <c r="G25" s="3">
        <v>0.1</v>
      </c>
      <c r="H25" s="3">
        <v>27.8</v>
      </c>
      <c r="I25" s="3">
        <v>0</v>
      </c>
      <c r="J25" s="3">
        <v>4.4</v>
      </c>
      <c r="K25" s="41">
        <f t="shared" si="0"/>
        <v>60.300000000000516</v>
      </c>
      <c r="L25" s="41">
        <v>6512.6</v>
      </c>
      <c r="M25" s="41">
        <f>3200-1.5</f>
        <v>3198.5</v>
      </c>
      <c r="N25" s="4">
        <f t="shared" si="1"/>
        <v>2.0361419415350945</v>
      </c>
      <c r="O25" s="2">
        <v>2636.6</v>
      </c>
      <c r="P25" s="46">
        <v>0</v>
      </c>
      <c r="Q25" s="52">
        <v>0</v>
      </c>
      <c r="R25" s="53">
        <v>0</v>
      </c>
      <c r="S25" s="109">
        <v>0</v>
      </c>
      <c r="T25" s="110"/>
      <c r="U25" s="34">
        <f t="shared" si="2"/>
        <v>0</v>
      </c>
    </row>
    <row r="26" spans="1:21" ht="13.5" thickBot="1">
      <c r="A26" s="38" t="s">
        <v>30</v>
      </c>
      <c r="B26" s="99">
        <f aca="true" t="shared" si="3" ref="B26:M26">SUM(B4:B25)</f>
        <v>30664.380000000005</v>
      </c>
      <c r="C26" s="99">
        <f t="shared" si="3"/>
        <v>7591.23</v>
      </c>
      <c r="D26" s="99">
        <f t="shared" si="3"/>
        <v>457.9100000000001</v>
      </c>
      <c r="E26" s="99">
        <f t="shared" si="3"/>
        <v>8505.78</v>
      </c>
      <c r="F26" s="99">
        <f t="shared" si="3"/>
        <v>3942.3999999999996</v>
      </c>
      <c r="G26" s="99">
        <f t="shared" si="3"/>
        <v>5.2</v>
      </c>
      <c r="H26" s="99">
        <f t="shared" si="3"/>
        <v>500.49999999999994</v>
      </c>
      <c r="I26" s="100">
        <f t="shared" si="3"/>
        <v>920.1999999999999</v>
      </c>
      <c r="J26" s="100">
        <f t="shared" si="3"/>
        <v>233.4</v>
      </c>
      <c r="K26" s="42">
        <f t="shared" si="3"/>
        <v>5183.440000000002</v>
      </c>
      <c r="L26" s="42">
        <f t="shared" si="3"/>
        <v>58004.43999999999</v>
      </c>
      <c r="M26" s="42">
        <f t="shared" si="3"/>
        <v>56768.5</v>
      </c>
      <c r="N26" s="14">
        <f t="shared" si="1"/>
        <v>1.0217715810704877</v>
      </c>
      <c r="O26" s="2"/>
      <c r="P26" s="89">
        <f>SUM(P4:P25)</f>
        <v>229.04</v>
      </c>
      <c r="Q26" s="89">
        <f>SUM(Q4:Q25)</f>
        <v>0.1</v>
      </c>
      <c r="R26" s="89">
        <f>SUM(R4:R25)</f>
        <v>20.44</v>
      </c>
      <c r="S26" s="139">
        <f>SUM(S4:S25)</f>
        <v>17324.4</v>
      </c>
      <c r="T26" s="140"/>
      <c r="U26" s="89">
        <f>P26+Q26+S26+R26+T26</f>
        <v>17573.98</v>
      </c>
    </row>
    <row r="27" spans="1:15" ht="12.75">
      <c r="A27" s="1"/>
      <c r="B27" s="11"/>
      <c r="C27" s="11"/>
      <c r="D27" s="1"/>
      <c r="E27" s="1"/>
      <c r="F27" s="1"/>
      <c r="G27" s="1"/>
      <c r="H27" s="1"/>
      <c r="I27" s="1"/>
      <c r="J27" s="1"/>
      <c r="K27" s="11"/>
      <c r="L27" s="11"/>
      <c r="M27" s="11"/>
      <c r="N27" s="1"/>
      <c r="O27" s="1"/>
    </row>
    <row r="28" spans="1:15" ht="17.25" customHeight="1">
      <c r="A28" s="1"/>
      <c r="B28" s="11"/>
      <c r="C28" s="11"/>
      <c r="D28" s="1"/>
      <c r="E28" s="1"/>
      <c r="F28" s="1"/>
      <c r="G28" s="1"/>
      <c r="H28" s="1"/>
      <c r="I28" s="1"/>
      <c r="J28" s="1"/>
      <c r="K28" s="11"/>
      <c r="L28" s="11"/>
      <c r="M28" s="11"/>
      <c r="N28" s="1"/>
      <c r="O28" s="1"/>
    </row>
    <row r="29" spans="1:21" ht="15.75">
      <c r="A29" s="1"/>
      <c r="B29" s="11"/>
      <c r="C29" s="11"/>
      <c r="D29" s="1"/>
      <c r="E29" s="1"/>
      <c r="F29" s="1"/>
      <c r="G29" s="1"/>
      <c r="H29" s="1"/>
      <c r="I29" s="1"/>
      <c r="J29" s="1"/>
      <c r="K29" s="11"/>
      <c r="L29" s="11"/>
      <c r="M29" s="11"/>
      <c r="N29" s="1"/>
      <c r="O29" s="1"/>
      <c r="P29" s="121" t="s">
        <v>37</v>
      </c>
      <c r="Q29" s="121"/>
      <c r="R29" s="121"/>
      <c r="S29" s="121"/>
      <c r="T29" s="81"/>
      <c r="U29" s="81"/>
    </row>
    <row r="30" spans="1:21" ht="15.75">
      <c r="A30" s="1"/>
      <c r="B30" s="11"/>
      <c r="C30" s="11"/>
      <c r="D30" s="1"/>
      <c r="E30" s="1"/>
      <c r="F30" s="1"/>
      <c r="G30" s="1"/>
      <c r="H30" s="1"/>
      <c r="I30" s="1"/>
      <c r="J30" s="1"/>
      <c r="K30" s="11"/>
      <c r="L30" s="11"/>
      <c r="M30" s="11"/>
      <c r="N30" s="1"/>
      <c r="O30" s="1"/>
      <c r="P30" s="123" t="s">
        <v>31</v>
      </c>
      <c r="Q30" s="123"/>
      <c r="R30" s="123"/>
      <c r="S30" s="123"/>
      <c r="T30" s="81"/>
      <c r="U30" s="81"/>
    </row>
    <row r="31" spans="1:21" ht="15.75">
      <c r="A31" s="1"/>
      <c r="B31" s="11"/>
      <c r="C31" s="11"/>
      <c r="D31" s="1"/>
      <c r="E31" s="1"/>
      <c r="F31" s="1"/>
      <c r="G31" s="1"/>
      <c r="H31" s="1"/>
      <c r="I31" s="1"/>
      <c r="J31" s="1"/>
      <c r="K31" s="11"/>
      <c r="L31" s="11"/>
      <c r="M31" s="11"/>
      <c r="N31" s="1"/>
      <c r="O31" s="1"/>
      <c r="P31" s="113">
        <v>42278</v>
      </c>
      <c r="Q31" s="124">
        <f>'[1]вересень'!$D$83</f>
        <v>1507.10082</v>
      </c>
      <c r="R31" s="124"/>
      <c r="S31" s="124"/>
      <c r="T31" s="90"/>
      <c r="U31" s="90"/>
    </row>
    <row r="32" spans="1:21" ht="15.75">
      <c r="A32" s="1"/>
      <c r="B32" s="11"/>
      <c r="C32" s="11"/>
      <c r="D32" s="1"/>
      <c r="E32" s="1"/>
      <c r="F32" s="1"/>
      <c r="G32" s="1"/>
      <c r="H32" s="1"/>
      <c r="I32" s="1"/>
      <c r="J32" s="1"/>
      <c r="K32" s="11"/>
      <c r="L32" s="11"/>
      <c r="M32" s="11"/>
      <c r="N32" s="1"/>
      <c r="O32" s="1"/>
      <c r="P32" s="114"/>
      <c r="Q32" s="124"/>
      <c r="R32" s="124"/>
      <c r="S32" s="124"/>
      <c r="T32" s="90"/>
      <c r="U32" s="90"/>
    </row>
    <row r="33" spans="1:21" ht="12.75" hidden="1">
      <c r="A33" s="1"/>
      <c r="B33" s="11"/>
      <c r="C33" s="11"/>
      <c r="D33" s="1"/>
      <c r="E33" s="1"/>
      <c r="F33" s="1"/>
      <c r="G33" s="1"/>
      <c r="H33" s="1"/>
      <c r="I33" s="1"/>
      <c r="J33" s="1"/>
      <c r="K33" s="11"/>
      <c r="L33" s="11"/>
      <c r="M33" s="11"/>
      <c r="N33" s="1"/>
      <c r="O33" s="1"/>
      <c r="Q33" s="58" t="s">
        <v>38</v>
      </c>
      <c r="R33" s="59" t="s">
        <v>45</v>
      </c>
      <c r="S33" s="79">
        <f>'[1]серпень'!$I$83</f>
        <v>0</v>
      </c>
      <c r="T33" s="86"/>
      <c r="U33" s="87"/>
    </row>
    <row r="34" spans="1:21" ht="12.75" hidden="1">
      <c r="A34" s="1"/>
      <c r="B34" s="11"/>
      <c r="C34" s="11"/>
      <c r="D34" s="1"/>
      <c r="E34" s="1"/>
      <c r="F34" s="1"/>
      <c r="G34" s="1"/>
      <c r="H34" s="1"/>
      <c r="I34" s="1"/>
      <c r="J34" s="1"/>
      <c r="K34" s="11"/>
      <c r="L34" s="11"/>
      <c r="M34" s="11"/>
      <c r="N34" s="1"/>
      <c r="O34" s="1"/>
      <c r="Q34" s="118" t="s">
        <v>70</v>
      </c>
      <c r="R34" s="119"/>
      <c r="S34" s="60">
        <f>'[1]серпень'!$I$82</f>
        <v>0</v>
      </c>
      <c r="T34" s="88"/>
      <c r="U34" s="87"/>
    </row>
    <row r="35" spans="1:21" ht="12.75" hidden="1">
      <c r="A35" s="1"/>
      <c r="B35" s="11"/>
      <c r="C35" s="11"/>
      <c r="D35" s="1"/>
      <c r="E35" s="1"/>
      <c r="F35" s="1"/>
      <c r="G35" s="1"/>
      <c r="H35" s="1"/>
      <c r="I35" s="1"/>
      <c r="J35" s="1"/>
      <c r="K35" s="11"/>
      <c r="L35" s="11"/>
      <c r="M35" s="11"/>
      <c r="N35" s="1"/>
      <c r="O35" s="1"/>
      <c r="Q35" s="117" t="s">
        <v>47</v>
      </c>
      <c r="R35" s="117"/>
      <c r="S35" s="79">
        <f>'[1]серпень'!$I$81</f>
        <v>0</v>
      </c>
      <c r="T35" s="86"/>
      <c r="U35" s="87"/>
    </row>
    <row r="36" spans="1:21" ht="12.75" hidden="1">
      <c r="A36" s="1"/>
      <c r="B36" s="11"/>
      <c r="C36" s="11"/>
      <c r="D36" s="1"/>
      <c r="E36" s="1"/>
      <c r="F36" s="1"/>
      <c r="G36" s="1"/>
      <c r="H36" s="1"/>
      <c r="I36" s="1"/>
      <c r="J36" s="1"/>
      <c r="K36" s="11"/>
      <c r="L36" s="11"/>
      <c r="M36" s="11"/>
      <c r="N36" s="1"/>
      <c r="O36" s="1"/>
      <c r="S36" s="88"/>
      <c r="T36" s="88"/>
      <c r="U36" s="87"/>
    </row>
    <row r="37" spans="1:15" ht="12.75">
      <c r="A37" s="1"/>
      <c r="B37" s="11"/>
      <c r="C37" s="11"/>
      <c r="D37" s="1"/>
      <c r="E37" s="1"/>
      <c r="F37" s="1"/>
      <c r="G37" s="1"/>
      <c r="H37" s="1"/>
      <c r="I37" s="1"/>
      <c r="J37" s="1"/>
      <c r="K37" s="11"/>
      <c r="L37" s="11"/>
      <c r="M37" s="11"/>
      <c r="N37" s="1"/>
      <c r="O37" s="1"/>
    </row>
    <row r="38" spans="1:15" ht="12.75">
      <c r="A38" s="1"/>
      <c r="B38" s="11"/>
      <c r="C38" s="11"/>
      <c r="D38" s="1"/>
      <c r="E38" s="1"/>
      <c r="F38" s="1"/>
      <c r="G38" s="1"/>
      <c r="H38" s="1"/>
      <c r="I38" s="1"/>
      <c r="J38" s="1"/>
      <c r="K38" s="11"/>
      <c r="L38" s="11"/>
      <c r="M38" s="11"/>
      <c r="N38" s="1"/>
      <c r="O38" s="1"/>
    </row>
    <row r="39" spans="1:21" ht="15.75">
      <c r="A39" s="1"/>
      <c r="B39" s="11"/>
      <c r="C39" s="11"/>
      <c r="D39" s="1"/>
      <c r="E39" s="1"/>
      <c r="F39" s="1"/>
      <c r="G39" s="1"/>
      <c r="H39" s="1"/>
      <c r="I39" s="1"/>
      <c r="J39" s="1"/>
      <c r="K39" s="11"/>
      <c r="L39" s="11"/>
      <c r="M39" s="11"/>
      <c r="N39" s="1"/>
      <c r="O39" s="1"/>
      <c r="P39" s="121" t="s">
        <v>32</v>
      </c>
      <c r="Q39" s="121"/>
      <c r="R39" s="121"/>
      <c r="S39" s="121"/>
      <c r="T39" s="84"/>
      <c r="U39" s="84"/>
    </row>
    <row r="40" spans="1:21" ht="15.75">
      <c r="A40" s="1"/>
      <c r="B40" s="11"/>
      <c r="C40" s="11"/>
      <c r="D40" s="1"/>
      <c r="E40" s="1"/>
      <c r="F40" s="1"/>
      <c r="G40" s="1"/>
      <c r="H40" s="1"/>
      <c r="I40" s="1"/>
      <c r="J40" s="1"/>
      <c r="K40" s="11"/>
      <c r="L40" s="11"/>
      <c r="M40" s="11"/>
      <c r="N40" s="1"/>
      <c r="O40" s="1"/>
      <c r="P40" s="122" t="s">
        <v>33</v>
      </c>
      <c r="Q40" s="122"/>
      <c r="R40" s="122"/>
      <c r="S40" s="122"/>
      <c r="T40" s="85"/>
      <c r="U40" s="85"/>
    </row>
    <row r="41" spans="1:21" ht="12.75" customHeight="1">
      <c r="A41" s="1"/>
      <c r="B41" s="11"/>
      <c r="C41" s="11"/>
      <c r="D41" s="1"/>
      <c r="E41" s="1"/>
      <c r="F41" s="1"/>
      <c r="G41" s="1"/>
      <c r="H41" s="1"/>
      <c r="I41" s="1"/>
      <c r="J41" s="1"/>
      <c r="K41" s="11"/>
      <c r="L41" s="11"/>
      <c r="M41" s="11"/>
      <c r="N41" s="1"/>
      <c r="O41" s="1"/>
      <c r="P41" s="113">
        <v>42278</v>
      </c>
      <c r="Q41" s="120">
        <f>'[3]залишки  (2)'!$K$6/1000</f>
        <v>114408.53562000001</v>
      </c>
      <c r="R41" s="120"/>
      <c r="S41" s="120"/>
      <c r="T41" s="83"/>
      <c r="U41" s="83"/>
    </row>
    <row r="42" spans="1:21" ht="12.75" customHeight="1">
      <c r="A42" s="1"/>
      <c r="B42" s="11"/>
      <c r="C42" s="11"/>
      <c r="D42" s="1"/>
      <c r="E42" s="1"/>
      <c r="F42" s="1"/>
      <c r="G42" s="1"/>
      <c r="H42" s="1"/>
      <c r="I42" s="1"/>
      <c r="J42" s="1"/>
      <c r="K42" s="11"/>
      <c r="L42" s="11"/>
      <c r="M42" s="11"/>
      <c r="N42" s="1"/>
      <c r="O42" s="1"/>
      <c r="P42" s="114"/>
      <c r="Q42" s="120"/>
      <c r="R42" s="120"/>
      <c r="S42" s="120"/>
      <c r="T42" s="83"/>
      <c r="U42" s="83"/>
    </row>
    <row r="43" spans="1:15" ht="12.75">
      <c r="A43" s="1"/>
      <c r="B43" s="11"/>
      <c r="C43" s="11"/>
      <c r="D43" s="1"/>
      <c r="E43" s="1"/>
      <c r="F43" s="1"/>
      <c r="G43" s="1"/>
      <c r="H43" s="1"/>
      <c r="I43" s="1"/>
      <c r="J43" s="1"/>
      <c r="K43" s="11"/>
      <c r="L43" s="11"/>
      <c r="M43" s="11"/>
      <c r="N43" s="1"/>
      <c r="O43" s="1"/>
    </row>
    <row r="44" spans="1:15" ht="12.75">
      <c r="A44" s="1"/>
      <c r="B44" s="11"/>
      <c r="C44" s="11"/>
      <c r="D44" s="1"/>
      <c r="E44" s="1"/>
      <c r="F44" s="1"/>
      <c r="G44" s="1"/>
      <c r="H44" s="1"/>
      <c r="I44" s="1"/>
      <c r="J44" s="1"/>
      <c r="K44" s="11"/>
      <c r="L44" s="11"/>
      <c r="M44" s="11"/>
      <c r="N44" s="1"/>
      <c r="O44" s="1"/>
    </row>
    <row r="45" spans="1:15" ht="12.75">
      <c r="A45" s="1"/>
      <c r="B45" s="11"/>
      <c r="C45" s="11"/>
      <c r="D45" s="1"/>
      <c r="E45" s="1"/>
      <c r="F45" s="1"/>
      <c r="G45" s="1"/>
      <c r="H45" s="1"/>
      <c r="I45" s="1"/>
      <c r="J45" s="1"/>
      <c r="K45" s="11"/>
      <c r="L45" s="11"/>
      <c r="M45" s="11"/>
      <c r="N45" s="1"/>
      <c r="O45" s="1"/>
    </row>
    <row r="46" spans="1:15" ht="12.75">
      <c r="A46" s="1"/>
      <c r="B46" s="11"/>
      <c r="C46" s="11"/>
      <c r="D46" s="1"/>
      <c r="E46" s="1"/>
      <c r="F46" s="1"/>
      <c r="G46" s="1"/>
      <c r="H46" s="1"/>
      <c r="I46" s="1"/>
      <c r="J46" s="1"/>
      <c r="K46" s="11"/>
      <c r="L46" s="11"/>
      <c r="M46" s="11"/>
      <c r="N46" s="1"/>
      <c r="O46" s="1"/>
    </row>
    <row r="47" spans="1:15" ht="12.75">
      <c r="A47" s="1"/>
      <c r="B47" s="11"/>
      <c r="C47" s="11"/>
      <c r="D47" s="1"/>
      <c r="E47" s="1"/>
      <c r="F47" s="1"/>
      <c r="G47" s="1"/>
      <c r="H47" s="1"/>
      <c r="I47" s="1"/>
      <c r="J47" s="1"/>
      <c r="K47" s="11"/>
      <c r="L47" s="11"/>
      <c r="M47" s="11"/>
      <c r="N47" s="1"/>
      <c r="O47" s="1"/>
    </row>
    <row r="48" spans="1:15" ht="12.75">
      <c r="A48" s="1"/>
      <c r="B48" s="11"/>
      <c r="C48" s="11"/>
      <c r="D48" s="1"/>
      <c r="E48" s="1"/>
      <c r="F48" s="1"/>
      <c r="G48" s="1"/>
      <c r="H48" s="1"/>
      <c r="I48" s="1"/>
      <c r="J48" s="1"/>
      <c r="K48" s="11"/>
      <c r="L48" s="11"/>
      <c r="M48" s="11"/>
      <c r="N48" s="1"/>
      <c r="O48" s="1"/>
    </row>
  </sheetData>
  <mergeCells count="38">
    <mergeCell ref="A1:N1"/>
    <mergeCell ref="P1:U1"/>
    <mergeCell ref="A2:N2"/>
    <mergeCell ref="P2:U2"/>
    <mergeCell ref="S3:T3"/>
    <mergeCell ref="S4:T4"/>
    <mergeCell ref="S5:T5"/>
    <mergeCell ref="S6:T6"/>
    <mergeCell ref="S7:T7"/>
    <mergeCell ref="S8:T8"/>
    <mergeCell ref="S9:T9"/>
    <mergeCell ref="S10:T10"/>
    <mergeCell ref="S11:T11"/>
    <mergeCell ref="S12:T12"/>
    <mergeCell ref="S13:T13"/>
    <mergeCell ref="S14:T14"/>
    <mergeCell ref="S15:T15"/>
    <mergeCell ref="S16:T16"/>
    <mergeCell ref="S17:T17"/>
    <mergeCell ref="S18:T18"/>
    <mergeCell ref="S19:T19"/>
    <mergeCell ref="S20:T20"/>
    <mergeCell ref="S21:T21"/>
    <mergeCell ref="S22:T22"/>
    <mergeCell ref="P41:P42"/>
    <mergeCell ref="Q41:S42"/>
    <mergeCell ref="P31:P32"/>
    <mergeCell ref="Q31:S32"/>
    <mergeCell ref="Q34:R34"/>
    <mergeCell ref="Q35:R35"/>
    <mergeCell ref="S23:T23"/>
    <mergeCell ref="S24:T24"/>
    <mergeCell ref="P39:S39"/>
    <mergeCell ref="P40:S40"/>
    <mergeCell ref="S25:T25"/>
    <mergeCell ref="S26:T26"/>
    <mergeCell ref="P29:S29"/>
    <mergeCell ref="P30:S30"/>
  </mergeCells>
  <printOptions/>
  <pageMargins left="0.4" right="0.75" top="0.31" bottom="1" header="0.24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2015-12-04T09:44:59Z</cp:lastPrinted>
  <dcterms:created xsi:type="dcterms:W3CDTF">2006-11-30T08:16:02Z</dcterms:created>
  <dcterms:modified xsi:type="dcterms:W3CDTF">2015-12-09T12:35:37Z</dcterms:modified>
  <cp:category/>
  <cp:version/>
  <cp:contentType/>
  <cp:contentStatus/>
</cp:coreProperties>
</file>